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705" yWindow="15" windowWidth="12390" windowHeight="11010"/>
  </bookViews>
  <sheets>
    <sheet name="ALLEGATO 3_Tabella 2" sheetId="1" r:id="rId1"/>
  </sheets>
  <definedNames>
    <definedName name="_xlnm.Print_Area" localSheetId="0">'ALLEGATO 3_Tabella 2'!$A$1:$R$203</definedName>
  </definedNames>
  <calcPr calcId="125725"/>
</workbook>
</file>

<file path=xl/calcChain.xml><?xml version="1.0" encoding="utf-8"?>
<calcChain xmlns="http://schemas.openxmlformats.org/spreadsheetml/2006/main">
  <c r="J22" i="1"/>
  <c r="K22" s="1"/>
  <c r="L22" s="1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4"/>
  <c r="J23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6"/>
  <c r="H27"/>
  <c r="H28"/>
  <c r="H29"/>
  <c r="H25"/>
  <c r="H23"/>
  <c r="H24"/>
  <c r="H22"/>
  <c r="G192" l="1"/>
  <c r="F190"/>
  <c r="G183"/>
  <c r="F183"/>
  <c r="F181"/>
  <c r="F173"/>
  <c r="G173" s="1"/>
  <c r="F159"/>
  <c r="G159"/>
  <c r="G144"/>
  <c r="F134"/>
  <c r="F143"/>
  <c r="G134"/>
  <c r="F124"/>
  <c r="F123"/>
  <c r="F122"/>
  <c r="F121"/>
  <c r="F115"/>
  <c r="F116" s="1"/>
  <c r="F117" s="1"/>
  <c r="F118" s="1"/>
  <c r="F119" s="1"/>
  <c r="F120" s="1"/>
  <c r="F114"/>
  <c r="F113"/>
  <c r="G113" s="1"/>
  <c r="F93"/>
  <c r="F102"/>
  <c r="F101"/>
  <c r="F94"/>
  <c r="F112"/>
  <c r="F111"/>
  <c r="F104"/>
  <c r="F103"/>
  <c r="F105"/>
  <c r="F106" s="1"/>
  <c r="F107" s="1"/>
  <c r="F108" s="1"/>
  <c r="F109" s="1"/>
  <c r="F110" s="1"/>
  <c r="F92"/>
  <c r="F91"/>
  <c r="F90"/>
  <c r="F89"/>
  <c r="G81"/>
  <c r="F80"/>
  <c r="F79"/>
  <c r="F78"/>
  <c r="F77"/>
  <c r="F76"/>
  <c r="F75"/>
  <c r="G61" s="1"/>
  <c r="G48"/>
  <c r="F60"/>
  <c r="F59"/>
  <c r="F58"/>
  <c r="F57"/>
  <c r="G42"/>
  <c r="G23"/>
  <c r="G103" l="1"/>
  <c r="G93"/>
  <c r="G123" l="1"/>
  <c r="G22" l="1"/>
  <c r="G202" s="1"/>
  <c r="K183" l="1"/>
  <c r="K173"/>
  <c r="K159"/>
  <c r="K123"/>
  <c r="K113"/>
  <c r="K103"/>
  <c r="K93"/>
  <c r="K81"/>
  <c r="K61"/>
  <c r="K144"/>
  <c r="K134"/>
  <c r="K48"/>
  <c r="K192"/>
  <c r="K42"/>
  <c r="K23"/>
  <c r="L40" l="1"/>
  <c r="M40" s="1"/>
  <c r="L26"/>
  <c r="L28"/>
  <c r="M28" s="1"/>
  <c r="L30"/>
  <c r="M30" s="1"/>
  <c r="L32"/>
  <c r="M32" s="1"/>
  <c r="L34"/>
  <c r="M34" s="1"/>
  <c r="L36"/>
  <c r="M36" s="1"/>
  <c r="L38"/>
  <c r="M38" s="1"/>
  <c r="L24"/>
  <c r="M24" s="1"/>
  <c r="L41"/>
  <c r="L25"/>
  <c r="L27"/>
  <c r="M27" s="1"/>
  <c r="L29"/>
  <c r="L31"/>
  <c r="M31" s="1"/>
  <c r="L33"/>
  <c r="L35"/>
  <c r="M35" s="1"/>
  <c r="L37"/>
  <c r="L39"/>
  <c r="M39" s="1"/>
  <c r="L23"/>
  <c r="M22"/>
  <c r="N22" s="1"/>
  <c r="M146"/>
  <c r="M148"/>
  <c r="M150"/>
  <c r="M152"/>
  <c r="M154"/>
  <c r="M156"/>
  <c r="M158"/>
  <c r="M145"/>
  <c r="M147"/>
  <c r="M149"/>
  <c r="M151"/>
  <c r="M153"/>
  <c r="M155"/>
  <c r="M157"/>
  <c r="M144"/>
  <c r="N144" s="1"/>
  <c r="M135"/>
  <c r="M137"/>
  <c r="M139"/>
  <c r="M141"/>
  <c r="M143"/>
  <c r="M136"/>
  <c r="M138"/>
  <c r="M140"/>
  <c r="M142"/>
  <c r="M134"/>
  <c r="N134" s="1"/>
  <c r="M193"/>
  <c r="M195"/>
  <c r="M197"/>
  <c r="M199"/>
  <c r="M201"/>
  <c r="M194"/>
  <c r="M196"/>
  <c r="M198"/>
  <c r="M200"/>
  <c r="M192"/>
  <c r="N192" s="1"/>
  <c r="M63"/>
  <c r="M65"/>
  <c r="M67"/>
  <c r="M69"/>
  <c r="M71"/>
  <c r="M73"/>
  <c r="M75"/>
  <c r="M77"/>
  <c r="M79"/>
  <c r="M61"/>
  <c r="M62"/>
  <c r="M64"/>
  <c r="M66"/>
  <c r="M68"/>
  <c r="M70"/>
  <c r="M72"/>
  <c r="M74"/>
  <c r="M76"/>
  <c r="M78"/>
  <c r="M80"/>
  <c r="M83"/>
  <c r="M85"/>
  <c r="M87"/>
  <c r="M89"/>
  <c r="M91"/>
  <c r="M81"/>
  <c r="M82"/>
  <c r="M84"/>
  <c r="M86"/>
  <c r="M88"/>
  <c r="M90"/>
  <c r="M92"/>
  <c r="M95"/>
  <c r="M97"/>
  <c r="M99"/>
  <c r="M101"/>
  <c r="M93"/>
  <c r="M94"/>
  <c r="M96"/>
  <c r="M98"/>
  <c r="M100"/>
  <c r="M102"/>
  <c r="M105"/>
  <c r="M107"/>
  <c r="M109"/>
  <c r="M111"/>
  <c r="M103"/>
  <c r="M104"/>
  <c r="M106"/>
  <c r="M108"/>
  <c r="M110"/>
  <c r="M112"/>
  <c r="M115"/>
  <c r="M117"/>
  <c r="M119"/>
  <c r="M121"/>
  <c r="M113"/>
  <c r="M114"/>
  <c r="M116"/>
  <c r="M118"/>
  <c r="M120"/>
  <c r="M122"/>
  <c r="M124"/>
  <c r="M126"/>
  <c r="M128"/>
  <c r="M130"/>
  <c r="M132"/>
  <c r="M123"/>
  <c r="M125"/>
  <c r="M127"/>
  <c r="M129"/>
  <c r="M131"/>
  <c r="M133"/>
  <c r="M161"/>
  <c r="M163"/>
  <c r="M165"/>
  <c r="M167"/>
  <c r="M169"/>
  <c r="M171"/>
  <c r="M159"/>
  <c r="M160"/>
  <c r="M162"/>
  <c r="M164"/>
  <c r="M166"/>
  <c r="M168"/>
  <c r="M170"/>
  <c r="M172"/>
  <c r="M175"/>
  <c r="M177"/>
  <c r="M179"/>
  <c r="M181"/>
  <c r="M173"/>
  <c r="M174"/>
  <c r="M176"/>
  <c r="M178"/>
  <c r="M180"/>
  <c r="M182"/>
  <c r="M183"/>
  <c r="M185"/>
  <c r="M187"/>
  <c r="M189"/>
  <c r="M191"/>
  <c r="M184"/>
  <c r="M186"/>
  <c r="M188"/>
  <c r="M190"/>
  <c r="M50"/>
  <c r="M52"/>
  <c r="M54"/>
  <c r="M56"/>
  <c r="M58"/>
  <c r="M60"/>
  <c r="M49"/>
  <c r="M51"/>
  <c r="M53"/>
  <c r="M55"/>
  <c r="M57"/>
  <c r="M59"/>
  <c r="M48"/>
  <c r="M43"/>
  <c r="M45"/>
  <c r="M47"/>
  <c r="M42"/>
  <c r="M44"/>
  <c r="M46"/>
  <c r="M23"/>
  <c r="M26"/>
  <c r="M25"/>
  <c r="M29"/>
  <c r="M33"/>
  <c r="M37"/>
  <c r="M41"/>
  <c r="N183" l="1"/>
  <c r="N173"/>
  <c r="N159"/>
  <c r="N123"/>
  <c r="N81"/>
  <c r="N61"/>
  <c r="N48"/>
  <c r="N113"/>
  <c r="N103"/>
  <c r="N93"/>
  <c r="N42"/>
  <c r="N23"/>
  <c r="O22" l="1"/>
  <c r="Q25" s="1"/>
</calcChain>
</file>

<file path=xl/sharedStrings.xml><?xml version="1.0" encoding="utf-8"?>
<sst xmlns="http://schemas.openxmlformats.org/spreadsheetml/2006/main" count="51" uniqueCount="36">
  <si>
    <t>1246A</t>
  </si>
  <si>
    <t>1246B</t>
  </si>
  <si>
    <t>1246C</t>
  </si>
  <si>
    <t>1246D</t>
  </si>
  <si>
    <t>1246E</t>
  </si>
  <si>
    <t>1248L</t>
  </si>
  <si>
    <t>1248M</t>
  </si>
  <si>
    <t>1247I</t>
  </si>
  <si>
    <t>- LOTTO A -</t>
  </si>
  <si>
    <t>CONTRATTO DI PRESTAZIONE ENERGETICA</t>
  </si>
  <si>
    <t>PER IL MIGLIORAMENTO DELL'EFFICIENZA ENERGETICA DI EDIFICI DI EDILIZIA RESIDENZIALE PUBBLICA CON CONSEGUIMENTO DI RISULTATO GARANTITO E FINANZIAMENTO TRAMITE TERZI</t>
  </si>
  <si>
    <t>CONCORRENTE:</t>
  </si>
  <si>
    <t>C.F. EDIFICIO/
COMPENDIO</t>
  </si>
  <si>
    <t>LOTTO</t>
  </si>
  <si>
    <t>CLASSE
stato riqualificato</t>
  </si>
  <si>
    <t>A</t>
  </si>
  <si>
    <t>1247F/G</t>
  </si>
  <si>
    <t>1247G/H</t>
  </si>
  <si>
    <t>i</t>
  </si>
  <si>
    <r>
      <t>ALLEGATO 3_ELEMENTO OMOGENEIT</t>
    </r>
    <r>
      <rPr>
        <b/>
        <sz val="12"/>
        <color theme="1"/>
        <rFont val="Calibri"/>
        <family val="2"/>
      </rPr>
      <t>À</t>
    </r>
    <r>
      <rPr>
        <b/>
        <sz val="12"/>
        <color theme="1"/>
        <rFont val="Calibri"/>
        <family val="2"/>
        <scheme val="minor"/>
      </rPr>
      <t xml:space="preserve"> DELLA PRESTAZIONE ENERGETICA</t>
    </r>
  </si>
  <si>
    <t>n. alloggi
N</t>
  </si>
  <si>
    <r>
      <t>Superfici Totali CF
Sup</t>
    </r>
    <r>
      <rPr>
        <b/>
        <vertAlign val="subscript"/>
        <sz val="10"/>
        <color theme="1"/>
        <rFont val="Calibri"/>
        <family val="2"/>
        <scheme val="minor"/>
      </rPr>
      <t>CF(i)</t>
    </r>
    <r>
      <rPr>
        <b/>
        <sz val="10"/>
        <color theme="1"/>
        <rFont val="Calibri"/>
        <family val="2"/>
        <scheme val="minor"/>
      </rPr>
      <t xml:space="preserve"> </t>
    </r>
  </si>
  <si>
    <r>
      <t>Superficie Alloggio
Sup</t>
    </r>
    <r>
      <rPr>
        <b/>
        <vertAlign val="subscript"/>
        <sz val="10"/>
        <color theme="1"/>
        <rFont val="Calibri"/>
        <family val="2"/>
        <scheme val="minor"/>
      </rPr>
      <t>(n)</t>
    </r>
    <r>
      <rPr>
        <b/>
        <sz val="10"/>
        <color theme="1"/>
        <rFont val="Calibri"/>
        <family val="2"/>
        <scheme val="minor"/>
      </rPr>
      <t xml:space="preserve"> </t>
    </r>
  </si>
  <si>
    <r>
      <t>Energia Primaria da APE
EP</t>
    </r>
    <r>
      <rPr>
        <b/>
        <vertAlign val="subscript"/>
        <sz val="10"/>
        <color theme="1"/>
        <rFont val="Calibri"/>
        <family val="2"/>
        <scheme val="minor"/>
      </rPr>
      <t xml:space="preserve">CLASSE(n)
</t>
    </r>
    <r>
      <rPr>
        <i/>
        <sz val="8"/>
        <color theme="1"/>
        <rFont val="Calibri"/>
        <family val="2"/>
        <scheme val="minor"/>
      </rPr>
      <t>(kWh/mq a)</t>
    </r>
  </si>
  <si>
    <r>
      <t>EP</t>
    </r>
    <r>
      <rPr>
        <b/>
        <vertAlign val="subscript"/>
        <sz val="10"/>
        <color theme="1"/>
        <rFont val="Calibri"/>
        <family val="2"/>
        <scheme val="minor"/>
      </rPr>
      <t xml:space="preserve">CLASE(n) </t>
    </r>
    <r>
      <rPr>
        <b/>
        <sz val="10"/>
        <color theme="1"/>
        <rFont val="Calibri"/>
        <family val="2"/>
        <scheme val="minor"/>
      </rPr>
      <t>- M</t>
    </r>
  </si>
  <si>
    <t>TABELLA 2_CALCOLO DELLO SCARTO QUADRATICO MEDIO PONDERATO DELL’INTERO LOTTO</t>
  </si>
  <si>
    <r>
      <t xml:space="preserve">Il Concorrente deve compilare la “TABELLA 2_CALCOLO DELLO SCARTO QUADRATICO MEDIO PONDERATO DELL’INTERO LOTTO” qui di seguito riportata, </t>
    </r>
    <r>
      <rPr>
        <sz val="10"/>
        <color theme="1"/>
        <rFont val="Arial"/>
        <family val="2"/>
      </rPr>
      <t xml:space="preserve">per la determinazione di </t>
    </r>
    <r>
      <rPr>
        <sz val="10"/>
        <color theme="1"/>
        <rFont val="Calibri"/>
        <family val="2"/>
      </rPr>
      <t>σ</t>
    </r>
    <r>
      <rPr>
        <vertAlign val="subscript"/>
        <sz val="10"/>
        <color theme="1"/>
        <rFont val="Arial"/>
        <family val="2"/>
      </rPr>
      <t>lotto</t>
    </r>
    <r>
      <rPr>
        <sz val="10"/>
        <color theme="1"/>
        <rFont val="Arial"/>
        <family val="2"/>
      </rPr>
      <t xml:space="preserve">.
Al presente allegato compilato e consegnato in sede di Offerta Tecnica, il Concorrente deve allegare gli Attestati di Prestazione Energetica (APE) di ciascun alloggio per ogni C.F. edificio/Compendio, dai quali ha estrapolato i dati per la compilazione delle tabelle qui di seguito riportate.
Lo scarto quadratico medio ponderato </t>
    </r>
    <r>
      <rPr>
        <sz val="10"/>
        <color theme="1"/>
        <rFont val="Calibri"/>
        <family val="2"/>
      </rPr>
      <t>σ</t>
    </r>
    <r>
      <rPr>
        <vertAlign val="subscript"/>
        <sz val="10"/>
        <color theme="1"/>
        <rFont val="Arial"/>
        <family val="2"/>
      </rPr>
      <t>lotto</t>
    </r>
    <r>
      <rPr>
        <sz val="10"/>
        <color theme="1"/>
        <rFont val="Arial"/>
        <family val="2"/>
      </rPr>
      <t xml:space="preserve"> riportato dal Concorrente è oggetto di valutazione per l’elemento “OMOGENEITA’ DELLA PRESTAZIONE ENERGETICA“ dell’Offerta Tecnica.
</t>
    </r>
  </si>
  <si>
    <r>
      <t xml:space="preserve">A=
</t>
    </r>
    <r>
      <rPr>
        <sz val="10"/>
        <color theme="1"/>
        <rFont val="Calibri"/>
        <family val="2"/>
        <scheme val="minor"/>
      </rPr>
      <t>EP</t>
    </r>
    <r>
      <rPr>
        <vertAlign val="subscript"/>
        <sz val="10"/>
        <color theme="1"/>
        <rFont val="Calibri"/>
        <family val="2"/>
        <scheme val="minor"/>
      </rPr>
      <t>CLASSE(n)</t>
    </r>
    <r>
      <rPr>
        <sz val="10"/>
        <color theme="1"/>
        <rFont val="Calibri"/>
        <family val="2"/>
        <scheme val="minor"/>
      </rPr>
      <t xml:space="preserve"> x Sup</t>
    </r>
    <r>
      <rPr>
        <vertAlign val="subscript"/>
        <sz val="10"/>
        <color theme="1"/>
        <rFont val="Calibri"/>
        <family val="2"/>
        <scheme val="minor"/>
      </rPr>
      <t>(n)</t>
    </r>
  </si>
  <si>
    <r>
      <t xml:space="preserve">M=
</t>
    </r>
    <r>
      <rPr>
        <sz val="12"/>
        <color theme="1"/>
        <rFont val="Calibri"/>
        <family val="2"/>
        <scheme val="minor"/>
      </rPr>
      <t>[</t>
    </r>
    <r>
      <rPr>
        <sz val="11"/>
        <color theme="1"/>
        <rFont val="Calibri"/>
        <family val="2"/>
      </rPr>
      <t>∑</t>
    </r>
    <r>
      <rPr>
        <sz val="10"/>
        <color theme="1"/>
        <rFont val="Calibri"/>
        <family val="2"/>
        <scheme val="minor"/>
      </rPr>
      <t>(A</t>
    </r>
    <r>
      <rPr>
        <sz val="10"/>
        <color theme="1"/>
        <rFont val="Calibri"/>
        <family val="2"/>
      </rPr>
      <t>)</t>
    </r>
    <r>
      <rPr>
        <sz val="12"/>
        <color theme="1"/>
        <rFont val="Calibri"/>
        <family val="2"/>
      </rPr>
      <t>]</t>
    </r>
    <r>
      <rPr>
        <sz val="10"/>
        <color theme="1"/>
        <rFont val="Calibri"/>
        <family val="2"/>
      </rPr>
      <t>/ Sup</t>
    </r>
    <r>
      <rPr>
        <vertAlign val="subscript"/>
        <sz val="10"/>
        <color theme="1"/>
        <rFont val="Calibri"/>
        <family val="2"/>
      </rPr>
      <t>CF(i)</t>
    </r>
  </si>
  <si>
    <r>
      <t xml:space="preserve">B=
</t>
    </r>
    <r>
      <rPr>
        <sz val="10"/>
        <color theme="1"/>
        <rFont val="Calibri"/>
        <family val="2"/>
        <scheme val="minor"/>
      </rPr>
      <t>(EP</t>
    </r>
    <r>
      <rPr>
        <vertAlign val="subscript"/>
        <sz val="8"/>
        <color theme="1"/>
        <rFont val="Calibri"/>
        <family val="2"/>
        <scheme val="minor"/>
      </rPr>
      <t>CLASSE(n)</t>
    </r>
    <r>
      <rPr>
        <sz val="8"/>
        <color theme="1"/>
        <rFont val="Calibri"/>
        <family val="2"/>
        <scheme val="minor"/>
      </rPr>
      <t xml:space="preserve"> -M)^2</t>
    </r>
  </si>
  <si>
    <r>
      <t>σ</t>
    </r>
    <r>
      <rPr>
        <b/>
        <vertAlign val="subscript"/>
        <sz val="11.5"/>
        <color theme="1"/>
        <rFont val="Calibri"/>
        <family val="2"/>
      </rPr>
      <t>lotto</t>
    </r>
    <r>
      <rPr>
        <b/>
        <sz val="10"/>
        <color theme="1"/>
        <rFont val="Calibri"/>
        <family val="2"/>
      </rPr>
      <t xml:space="preserve"> =</t>
    </r>
    <r>
      <rPr>
        <b/>
        <sz val="11.5"/>
        <color theme="1"/>
        <rFont val="Calibri"/>
        <family val="2"/>
      </rPr>
      <t xml:space="preserve">
</t>
    </r>
    <r>
      <rPr>
        <sz val="12"/>
        <color theme="1"/>
        <rFont val="Calibri"/>
        <family val="2"/>
      </rPr>
      <t>[</t>
    </r>
    <r>
      <rPr>
        <sz val="11.5"/>
        <color theme="1"/>
        <rFont val="Calibri"/>
        <family val="2"/>
      </rPr>
      <t>∑</t>
    </r>
    <r>
      <rPr>
        <sz val="10"/>
        <color theme="1"/>
        <rFont val="Calibri"/>
        <family val="2"/>
      </rPr>
      <t>(σ</t>
    </r>
    <r>
      <rPr>
        <vertAlign val="subscript"/>
        <sz val="10"/>
        <color theme="1"/>
        <rFont val="Calibri"/>
        <family val="2"/>
      </rPr>
      <t>CFn</t>
    </r>
    <r>
      <rPr>
        <sz val="10"/>
        <color theme="1"/>
        <rFont val="Calibri"/>
        <family val="2"/>
      </rPr>
      <t xml:space="preserve"> *Sup</t>
    </r>
    <r>
      <rPr>
        <vertAlign val="subscript"/>
        <sz val="10"/>
        <color theme="1"/>
        <rFont val="Calibri"/>
        <family val="2"/>
      </rPr>
      <t>CF(i)</t>
    </r>
    <r>
      <rPr>
        <sz val="10"/>
        <color theme="1"/>
        <rFont val="Calibri"/>
        <family val="2"/>
      </rPr>
      <t>)</t>
    </r>
    <r>
      <rPr>
        <sz val="12"/>
        <color theme="1"/>
        <rFont val="Calibri"/>
        <family val="2"/>
      </rPr>
      <t>]</t>
    </r>
    <r>
      <rPr>
        <sz val="10"/>
        <color theme="1"/>
        <rFont val="Calibri"/>
        <family val="2"/>
      </rPr>
      <t>/</t>
    </r>
    <r>
      <rPr>
        <sz val="12"/>
        <color theme="1"/>
        <rFont val="Calibri"/>
        <family val="2"/>
      </rPr>
      <t>[∑</t>
    </r>
    <r>
      <rPr>
        <sz val="10"/>
        <color theme="1"/>
        <rFont val="Calibri"/>
        <family val="2"/>
      </rPr>
      <t>Sup</t>
    </r>
    <r>
      <rPr>
        <vertAlign val="subscript"/>
        <sz val="10"/>
        <color theme="1"/>
        <rFont val="Calibri"/>
        <family val="2"/>
      </rPr>
      <t>CF(i)</t>
    </r>
    <r>
      <rPr>
        <sz val="12"/>
        <color theme="1"/>
        <rFont val="Calibri"/>
        <family val="2"/>
      </rPr>
      <t>]</t>
    </r>
  </si>
  <si>
    <t>Superficie totale</t>
  </si>
  <si>
    <r>
      <t xml:space="preserve">Punteggio dell'elemento omogeneità della prestazione energetica
</t>
    </r>
    <r>
      <rPr>
        <b/>
        <sz val="16"/>
        <color theme="1"/>
        <rFont val="Calibri"/>
        <family val="2"/>
        <scheme val="minor"/>
      </rPr>
      <t>P</t>
    </r>
    <r>
      <rPr>
        <b/>
        <vertAlign val="subscript"/>
        <sz val="16"/>
        <color theme="1"/>
        <rFont val="Calibri"/>
        <family val="2"/>
        <scheme val="minor"/>
      </rPr>
      <t>QOM</t>
    </r>
  </si>
  <si>
    <t>Legenda: n-esimo alloggio e i-esimo CF Edificio/Compendio</t>
  </si>
  <si>
    <r>
      <t>σ</t>
    </r>
    <r>
      <rPr>
        <b/>
        <vertAlign val="subscript"/>
        <sz val="11.5"/>
        <color theme="1"/>
        <rFont val="Calibri"/>
        <family val="2"/>
      </rPr>
      <t>CF(i)</t>
    </r>
    <r>
      <rPr>
        <b/>
        <sz val="10"/>
        <color theme="1"/>
        <rFont val="Calibri"/>
        <family val="2"/>
      </rPr>
      <t xml:space="preserve"> =</t>
    </r>
    <r>
      <rPr>
        <b/>
        <sz val="11.5"/>
        <color theme="1"/>
        <rFont val="Calibri"/>
        <family val="2"/>
      </rPr>
      <t xml:space="preserve">
</t>
    </r>
    <r>
      <rPr>
        <sz val="12"/>
        <color theme="1"/>
        <rFont val="Calibri"/>
        <family val="2"/>
      </rPr>
      <t>{[</t>
    </r>
    <r>
      <rPr>
        <sz val="11.5"/>
        <color theme="1"/>
        <rFont val="Calibri"/>
        <family val="2"/>
      </rPr>
      <t>∑</t>
    </r>
    <r>
      <rPr>
        <sz val="10"/>
        <color theme="1"/>
        <rFont val="Calibri"/>
        <family val="2"/>
      </rPr>
      <t>(B)</t>
    </r>
    <r>
      <rPr>
        <sz val="12"/>
        <color theme="1"/>
        <rFont val="Calibri"/>
        <family val="2"/>
      </rPr>
      <t>]</t>
    </r>
    <r>
      <rPr>
        <sz val="10"/>
        <color theme="1"/>
        <rFont val="Calibri"/>
        <family val="2"/>
      </rPr>
      <t>/N</t>
    </r>
    <r>
      <rPr>
        <sz val="12"/>
        <color theme="1"/>
        <rFont val="Calibri"/>
        <family val="2"/>
      </rPr>
      <t>}</t>
    </r>
    <r>
      <rPr>
        <sz val="10"/>
        <color theme="1"/>
        <rFont val="Calibri"/>
        <family val="2"/>
      </rPr>
      <t>^(1/2)</t>
    </r>
  </si>
  <si>
    <r>
      <t>Nota: inserire i valori di EP</t>
    </r>
    <r>
      <rPr>
        <b/>
        <i/>
        <vertAlign val="subscript"/>
        <sz val="10"/>
        <color rgb="FFC00000"/>
        <rFont val="Calibri"/>
        <family val="2"/>
        <scheme val="minor"/>
      </rPr>
      <t>CLASSE</t>
    </r>
    <r>
      <rPr>
        <b/>
        <i/>
        <sz val="10"/>
        <color rgb="FFC00000"/>
        <rFont val="Calibri"/>
        <family val="2"/>
        <scheme val="minor"/>
      </rPr>
      <t xml:space="preserve"> al massimo con due cifre decimali. Il sistema, per il calcolo di </t>
    </r>
    <r>
      <rPr>
        <b/>
        <sz val="10"/>
        <color rgb="FFC00000"/>
        <rFont val="Calibri"/>
        <family val="2"/>
      </rPr>
      <t>σ</t>
    </r>
    <r>
      <rPr>
        <b/>
        <i/>
        <vertAlign val="subscript"/>
        <sz val="11.5"/>
        <color rgb="FFC00000"/>
        <rFont val="Calibri"/>
        <family val="2"/>
      </rPr>
      <t>lotto</t>
    </r>
    <r>
      <rPr>
        <b/>
        <i/>
        <sz val="11.5"/>
        <color rgb="FFC00000"/>
        <rFont val="Calibri"/>
        <family val="2"/>
      </rPr>
      <t xml:space="preserve">, </t>
    </r>
    <r>
      <rPr>
        <b/>
        <i/>
        <sz val="10"/>
        <color rgb="FFC00000"/>
        <rFont val="Calibri"/>
        <family val="2"/>
        <scheme val="minor"/>
      </rPr>
      <t>provvede in automatico a troncare il valore inserito alla seconda cifra decimale</t>
    </r>
  </si>
</sst>
</file>

<file path=xl/styles.xml><?xml version="1.0" encoding="utf-8"?>
<styleSheet xmlns="http://schemas.openxmlformats.org/spreadsheetml/2006/main">
  <numFmts count="1">
    <numFmt numFmtId="164" formatCode="0.000"/>
  </numFmts>
  <fonts count="39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vertAlign val="subscript"/>
      <sz val="10"/>
      <color theme="1"/>
      <name val="Arial"/>
      <family val="2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vertAlign val="subscript"/>
      <sz val="10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i/>
      <sz val="8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1.5"/>
      <color theme="1"/>
      <name val="Calibri"/>
      <family val="2"/>
    </font>
    <font>
      <b/>
      <vertAlign val="subscript"/>
      <sz val="11.5"/>
      <color theme="1"/>
      <name val="Calibri"/>
      <family val="2"/>
    </font>
    <font>
      <i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bscript"/>
      <sz val="16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vertAlign val="subscript"/>
      <sz val="10"/>
      <color theme="1"/>
      <name val="Calibri"/>
      <family val="2"/>
    </font>
    <font>
      <vertAlign val="subscript"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.5"/>
      <color theme="1"/>
      <name val="Calibri"/>
      <family val="2"/>
    </font>
    <font>
      <i/>
      <sz val="10"/>
      <color theme="1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b/>
      <i/>
      <vertAlign val="subscript"/>
      <sz val="10"/>
      <color rgb="FFC00000"/>
      <name val="Calibri"/>
      <family val="2"/>
      <scheme val="minor"/>
    </font>
    <font>
      <b/>
      <sz val="10"/>
      <color rgb="FFC00000"/>
      <name val="Calibri"/>
      <family val="2"/>
    </font>
    <font>
      <b/>
      <i/>
      <sz val="11.5"/>
      <color rgb="FFC00000"/>
      <name val="Calibri"/>
      <family val="2"/>
    </font>
    <font>
      <b/>
      <i/>
      <vertAlign val="subscript"/>
      <sz val="11.5"/>
      <color rgb="FFC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theme="1" tint="0.34998626667073579"/>
      </top>
      <bottom style="medium">
        <color theme="1" tint="0.34998626667073579"/>
      </bottom>
      <diagonal/>
    </border>
    <border>
      <left/>
      <right style="thin">
        <color indexed="64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n">
        <color indexed="64"/>
      </left>
      <right style="thin">
        <color indexed="64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/>
      <top style="thin">
        <color indexed="64"/>
      </top>
      <bottom/>
      <diagonal/>
    </border>
    <border>
      <left style="thin">
        <color indexed="64"/>
      </left>
      <right style="medium">
        <color theme="1" tint="0.34998626667073579"/>
      </right>
      <top style="thin">
        <color indexed="64"/>
      </top>
      <bottom/>
      <diagonal/>
    </border>
    <border>
      <left style="medium">
        <color theme="1" tint="0.34998626667073579"/>
      </left>
      <right/>
      <top/>
      <bottom/>
      <diagonal/>
    </border>
    <border>
      <left style="thin">
        <color indexed="64"/>
      </left>
      <right style="medium">
        <color theme="1" tint="0.34998626667073579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theme="1" tint="0.34998626667073579"/>
      </bottom>
      <diagonal/>
    </border>
    <border>
      <left style="medium">
        <color theme="1" tint="0.34998626667073579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theme="1" tint="0.34998626667073579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1" tint="0.3499862666707357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 tint="0.34998626667073579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7">
    <xf numFmtId="0" fontId="0" fillId="0" borderId="0" xfId="0"/>
    <xf numFmtId="0" fontId="2" fillId="0" borderId="0" xfId="0" applyFont="1" applyBorder="1" applyProtection="1"/>
    <xf numFmtId="0" fontId="2" fillId="0" borderId="0" xfId="0" applyFont="1" applyProtection="1"/>
    <xf numFmtId="0" fontId="2" fillId="0" borderId="0" xfId="0" applyFont="1" applyFill="1" applyBorder="1" applyProtection="1"/>
    <xf numFmtId="0" fontId="7" fillId="0" borderId="0" xfId="0" applyFont="1" applyFill="1" applyAlignment="1" applyProtection="1">
      <alignment horizontal="right"/>
    </xf>
    <xf numFmtId="0" fontId="2" fillId="0" borderId="8" xfId="0" applyFont="1" applyBorder="1" applyProtection="1"/>
    <xf numFmtId="0" fontId="5" fillId="0" borderId="0" xfId="0" applyFont="1" applyAlignment="1" applyProtection="1"/>
    <xf numFmtId="0" fontId="2" fillId="0" borderId="0" xfId="0" applyFont="1" applyBorder="1" applyAlignment="1" applyProtection="1">
      <alignment horizontal="left" vertical="top"/>
    </xf>
    <xf numFmtId="0" fontId="2" fillId="0" borderId="0" xfId="0" applyFont="1" applyAlignment="1" applyProtection="1">
      <alignment horizontal="left" vertical="top"/>
    </xf>
    <xf numFmtId="0" fontId="6" fillId="0" borderId="0" xfId="0" applyFont="1" applyProtection="1"/>
    <xf numFmtId="0" fontId="5" fillId="0" borderId="0" xfId="0" applyFont="1" applyBorder="1" applyProtection="1"/>
    <xf numFmtId="0" fontId="3" fillId="0" borderId="0" xfId="0" applyFont="1" applyBorder="1" applyProtection="1"/>
    <xf numFmtId="0" fontId="3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0" fillId="0" borderId="0" xfId="0" applyFont="1" applyBorder="1" applyProtection="1"/>
    <xf numFmtId="0" fontId="0" fillId="0" borderId="0" xfId="0" applyFont="1" applyProtection="1"/>
    <xf numFmtId="0" fontId="12" fillId="0" borderId="0" xfId="0" applyFont="1" applyFill="1" applyBorder="1" applyProtection="1"/>
    <xf numFmtId="0" fontId="5" fillId="0" borderId="0" xfId="0" applyFont="1" applyFill="1" applyBorder="1" applyAlignment="1" applyProtection="1">
      <alignment horizontal="right"/>
    </xf>
    <xf numFmtId="1" fontId="13" fillId="4" borderId="1" xfId="0" applyNumberFormat="1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2" fontId="1" fillId="4" borderId="1" xfId="0" applyNumberFormat="1" applyFont="1" applyFill="1" applyBorder="1" applyAlignment="1" applyProtection="1">
      <alignment horizontal="center" vertical="center" wrapText="1"/>
    </xf>
    <xf numFmtId="1" fontId="5" fillId="4" borderId="4" xfId="0" applyNumberFormat="1" applyFont="1" applyFill="1" applyBorder="1" applyAlignment="1" applyProtection="1">
      <alignment horizontal="center" vertical="center" wrapText="1"/>
    </xf>
    <xf numFmtId="0" fontId="5" fillId="7" borderId="0" xfId="0" applyFont="1" applyFill="1" applyBorder="1" applyAlignment="1" applyProtection="1">
      <alignment horizontal="center" vertical="center" wrapText="1"/>
    </xf>
    <xf numFmtId="0" fontId="5" fillId="7" borderId="2" xfId="0" applyFont="1" applyFill="1" applyBorder="1" applyAlignment="1" applyProtection="1">
      <alignment horizontal="center" vertical="center" wrapText="1"/>
    </xf>
    <xf numFmtId="0" fontId="5" fillId="7" borderId="3" xfId="0" applyFont="1" applyFill="1" applyBorder="1" applyAlignment="1" applyProtection="1">
      <alignment horizontal="center" vertical="center" wrapText="1"/>
    </xf>
    <xf numFmtId="0" fontId="1" fillId="4" borderId="6" xfId="0" applyFont="1" applyFill="1" applyBorder="1" applyAlignment="1" applyProtection="1">
      <alignment horizontal="center" vertical="center" wrapText="1"/>
    </xf>
    <xf numFmtId="0" fontId="1" fillId="7" borderId="11" xfId="0" applyFont="1" applyFill="1" applyBorder="1" applyAlignment="1" applyProtection="1">
      <alignment horizontal="right" vertical="center" wrapText="1"/>
    </xf>
    <xf numFmtId="0" fontId="1" fillId="7" borderId="9" xfId="0" applyFont="1" applyFill="1" applyBorder="1" applyAlignment="1" applyProtection="1">
      <alignment horizontal="right" vertical="center" wrapText="1"/>
    </xf>
    <xf numFmtId="0" fontId="4" fillId="7" borderId="0" xfId="0" applyFont="1" applyFill="1" applyBorder="1" applyAlignment="1" applyProtection="1">
      <alignment horizontal="left" vertical="center"/>
    </xf>
    <xf numFmtId="0" fontId="1" fillId="7" borderId="0" xfId="0" applyFont="1" applyFill="1" applyBorder="1" applyAlignment="1" applyProtection="1">
      <alignment horizontal="center" vertical="center" wrapText="1"/>
    </xf>
    <xf numFmtId="0" fontId="1" fillId="7" borderId="2" xfId="0" applyFont="1" applyFill="1" applyBorder="1" applyAlignment="1" applyProtection="1">
      <alignment horizontal="center" vertical="center" wrapText="1"/>
    </xf>
    <xf numFmtId="0" fontId="1" fillId="7" borderId="3" xfId="0" applyFont="1" applyFill="1" applyBorder="1" applyAlignment="1" applyProtection="1">
      <alignment horizontal="center" vertical="center" wrapText="1"/>
    </xf>
    <xf numFmtId="0" fontId="1" fillId="7" borderId="12" xfId="0" applyFont="1" applyFill="1" applyBorder="1" applyAlignment="1" applyProtection="1">
      <alignment horizontal="center" vertical="center" wrapText="1"/>
    </xf>
    <xf numFmtId="0" fontId="4" fillId="7" borderId="12" xfId="0" applyFont="1" applyFill="1" applyBorder="1" applyAlignment="1" applyProtection="1">
      <alignment horizontal="left" vertical="center"/>
    </xf>
    <xf numFmtId="2" fontId="1" fillId="4" borderId="6" xfId="0" applyNumberFormat="1" applyFont="1" applyFill="1" applyBorder="1" applyAlignment="1" applyProtection="1">
      <alignment horizontal="center" vertical="center" wrapText="1"/>
    </xf>
    <xf numFmtId="0" fontId="5" fillId="7" borderId="12" xfId="0" applyFont="1" applyFill="1" applyBorder="1" applyAlignment="1" applyProtection="1">
      <alignment horizontal="center" vertical="center" wrapText="1"/>
    </xf>
    <xf numFmtId="0" fontId="5" fillId="7" borderId="11" xfId="0" applyFont="1" applyFill="1" applyBorder="1" applyAlignment="1" applyProtection="1">
      <alignment horizontal="center" vertical="center" wrapText="1"/>
    </xf>
    <xf numFmtId="0" fontId="5" fillId="7" borderId="9" xfId="0" applyFont="1" applyFill="1" applyBorder="1" applyAlignment="1" applyProtection="1">
      <alignment horizontal="center" vertical="center" wrapText="1"/>
    </xf>
    <xf numFmtId="164" fontId="13" fillId="4" borderId="1" xfId="0" applyNumberFormat="1" applyFont="1" applyFill="1" applyBorder="1" applyAlignment="1" applyProtection="1">
      <alignment horizontal="right" vertical="center" wrapText="1"/>
    </xf>
    <xf numFmtId="2" fontId="5" fillId="7" borderId="0" xfId="0" applyNumberFormat="1" applyFont="1" applyFill="1" applyBorder="1" applyAlignment="1" applyProtection="1">
      <alignment horizontal="center" vertical="center" wrapText="1"/>
    </xf>
    <xf numFmtId="0" fontId="21" fillId="0" borderId="0" xfId="0" applyFont="1" applyAlignment="1" applyProtection="1">
      <alignment horizontal="right" vertical="center"/>
    </xf>
    <xf numFmtId="0" fontId="31" fillId="0" borderId="0" xfId="0" applyFont="1" applyBorder="1" applyProtection="1"/>
    <xf numFmtId="2" fontId="1" fillId="7" borderId="2" xfId="0" applyNumberFormat="1" applyFont="1" applyFill="1" applyBorder="1" applyAlignment="1" applyProtection="1">
      <alignment horizontal="center" vertical="center" wrapText="1"/>
    </xf>
    <xf numFmtId="2" fontId="1" fillId="7" borderId="3" xfId="0" applyNumberFormat="1" applyFont="1" applyFill="1" applyBorder="1" applyAlignment="1" applyProtection="1">
      <alignment horizontal="center" vertical="center" wrapText="1"/>
    </xf>
    <xf numFmtId="0" fontId="8" fillId="7" borderId="19" xfId="0" applyFont="1" applyFill="1" applyBorder="1" applyAlignment="1" applyProtection="1">
      <alignment horizontal="center" vertical="center" wrapText="1"/>
    </xf>
    <xf numFmtId="0" fontId="8" fillId="7" borderId="21" xfId="0" applyFont="1" applyFill="1" applyBorder="1" applyAlignment="1" applyProtection="1">
      <alignment horizontal="center" vertical="center" wrapText="1"/>
    </xf>
    <xf numFmtId="9" fontId="9" fillId="0" borderId="0" xfId="0" applyNumberFormat="1" applyFont="1" applyFill="1" applyBorder="1" applyAlignment="1" applyProtection="1">
      <alignment horizontal="left" vertical="center"/>
    </xf>
    <xf numFmtId="0" fontId="8" fillId="3" borderId="3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4" fillId="4" borderId="3" xfId="0" applyFont="1" applyFill="1" applyBorder="1" applyAlignment="1" applyProtection="1">
      <alignment horizontal="left" vertical="center"/>
    </xf>
    <xf numFmtId="2" fontId="8" fillId="4" borderId="25" xfId="0" applyNumberFormat="1" applyFont="1" applyFill="1" applyBorder="1" applyAlignment="1" applyProtection="1">
      <alignment horizontal="center" vertical="center" wrapText="1"/>
    </xf>
    <xf numFmtId="0" fontId="1" fillId="0" borderId="26" xfId="0" applyFont="1" applyBorder="1" applyAlignment="1" applyProtection="1">
      <alignment horizontal="center" vertical="center" wrapText="1"/>
    </xf>
    <xf numFmtId="0" fontId="1" fillId="0" borderId="27" xfId="0" applyFont="1" applyBorder="1" applyAlignment="1" applyProtection="1">
      <alignment horizontal="center" vertical="center" wrapText="1"/>
    </xf>
    <xf numFmtId="0" fontId="4" fillId="4" borderId="28" xfId="0" applyFont="1" applyFill="1" applyBorder="1" applyAlignment="1" applyProtection="1">
      <alignment horizontal="left" vertical="center"/>
    </xf>
    <xf numFmtId="0" fontId="1" fillId="4" borderId="28" xfId="0" applyFont="1" applyFill="1" applyBorder="1" applyAlignment="1" applyProtection="1">
      <alignment horizontal="right" vertical="center" wrapText="1"/>
    </xf>
    <xf numFmtId="0" fontId="1" fillId="4" borderId="28" xfId="0" applyFont="1" applyFill="1" applyBorder="1" applyAlignment="1" applyProtection="1">
      <alignment horizontal="center" vertical="center" wrapText="1"/>
    </xf>
    <xf numFmtId="0" fontId="4" fillId="4" borderId="28" xfId="0" applyFont="1" applyFill="1" applyBorder="1" applyAlignment="1" applyProtection="1">
      <alignment horizontal="center" vertical="center" wrapText="1"/>
    </xf>
    <xf numFmtId="0" fontId="21" fillId="3" borderId="29" xfId="0" applyFont="1" applyFill="1" applyBorder="1" applyAlignment="1" applyProtection="1">
      <alignment horizontal="center" vertical="center" wrapText="1"/>
    </xf>
    <xf numFmtId="2" fontId="1" fillId="4" borderId="28" xfId="0" applyNumberFormat="1" applyFont="1" applyFill="1" applyBorder="1" applyAlignment="1" applyProtection="1">
      <alignment horizontal="center" vertical="center" wrapText="1"/>
    </xf>
    <xf numFmtId="164" fontId="13" fillId="4" borderId="28" xfId="0" applyNumberFormat="1" applyFont="1" applyFill="1" applyBorder="1" applyAlignment="1" applyProtection="1">
      <alignment horizontal="right" vertical="center" wrapText="1"/>
    </xf>
    <xf numFmtId="0" fontId="1" fillId="4" borderId="3" xfId="0" applyFont="1" applyFill="1" applyBorder="1" applyAlignment="1" applyProtection="1">
      <alignment horizontal="center" vertical="center" wrapText="1"/>
    </xf>
    <xf numFmtId="0" fontId="1" fillId="0" borderId="30" xfId="0" applyFont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 vertical="center" wrapText="1"/>
    </xf>
    <xf numFmtId="0" fontId="4" fillId="4" borderId="32" xfId="0" applyFont="1" applyFill="1" applyBorder="1" applyAlignment="1" applyProtection="1">
      <alignment horizontal="left" vertical="center"/>
    </xf>
    <xf numFmtId="0" fontId="1" fillId="4" borderId="32" xfId="0" applyFont="1" applyFill="1" applyBorder="1" applyAlignment="1" applyProtection="1">
      <alignment horizontal="right" vertical="center" wrapText="1"/>
    </xf>
    <xf numFmtId="2" fontId="1" fillId="4" borderId="32" xfId="0" applyNumberFormat="1" applyFont="1" applyFill="1" applyBorder="1" applyAlignment="1" applyProtection="1">
      <alignment horizontal="center" vertical="center" wrapText="1"/>
    </xf>
    <xf numFmtId="1" fontId="4" fillId="4" borderId="32" xfId="0" applyNumberFormat="1" applyFont="1" applyFill="1" applyBorder="1" applyAlignment="1" applyProtection="1">
      <alignment horizontal="center" vertical="center" wrapText="1"/>
    </xf>
    <xf numFmtId="2" fontId="1" fillId="4" borderId="34" xfId="0" applyNumberFormat="1" applyFont="1" applyFill="1" applyBorder="1" applyAlignment="1" applyProtection="1">
      <alignment horizontal="center" vertical="center" wrapText="1"/>
    </xf>
    <xf numFmtId="1" fontId="13" fillId="4" borderId="34" xfId="0" applyNumberFormat="1" applyFont="1" applyFill="1" applyBorder="1" applyAlignment="1" applyProtection="1">
      <alignment horizontal="center" vertical="center" wrapText="1"/>
    </xf>
    <xf numFmtId="164" fontId="13" fillId="4" borderId="34" xfId="0" applyNumberFormat="1" applyFont="1" applyFill="1" applyBorder="1" applyAlignment="1" applyProtection="1">
      <alignment horizontal="right" vertical="center" wrapText="1"/>
    </xf>
    <xf numFmtId="2" fontId="8" fillId="4" borderId="35" xfId="0" applyNumberFormat="1" applyFont="1" applyFill="1" applyBorder="1" applyAlignment="1" applyProtection="1">
      <alignment horizontal="center" vertical="center" wrapText="1"/>
    </xf>
    <xf numFmtId="0" fontId="1" fillId="7" borderId="36" xfId="0" applyFont="1" applyFill="1" applyBorder="1" applyAlignment="1" applyProtection="1">
      <alignment horizontal="center" vertical="center" wrapText="1"/>
    </xf>
    <xf numFmtId="2" fontId="8" fillId="7" borderId="37" xfId="0" applyNumberFormat="1" applyFont="1" applyFill="1" applyBorder="1" applyAlignment="1" applyProtection="1">
      <alignment horizontal="center" vertical="center" wrapText="1"/>
    </xf>
    <xf numFmtId="0" fontId="1" fillId="7" borderId="38" xfId="0" applyFont="1" applyFill="1" applyBorder="1" applyAlignment="1" applyProtection="1">
      <alignment horizontal="center" vertical="center" wrapText="1"/>
    </xf>
    <xf numFmtId="2" fontId="8" fillId="7" borderId="39" xfId="0" applyNumberFormat="1" applyFont="1" applyFill="1" applyBorder="1" applyAlignment="1" applyProtection="1">
      <alignment horizontal="center" vertical="center" wrapText="1"/>
    </xf>
    <xf numFmtId="0" fontId="1" fillId="7" borderId="40" xfId="0" applyFont="1" applyFill="1" applyBorder="1" applyAlignment="1" applyProtection="1">
      <alignment horizontal="center" vertical="center" wrapText="1"/>
    </xf>
    <xf numFmtId="0" fontId="1" fillId="7" borderId="41" xfId="0" applyFont="1" applyFill="1" applyBorder="1" applyAlignment="1" applyProtection="1">
      <alignment horizontal="center" vertical="center" wrapText="1"/>
    </xf>
    <xf numFmtId="0" fontId="4" fillId="7" borderId="41" xfId="0" applyFont="1" applyFill="1" applyBorder="1" applyAlignment="1" applyProtection="1">
      <alignment horizontal="left" vertical="center"/>
    </xf>
    <xf numFmtId="0" fontId="1" fillId="7" borderId="42" xfId="0" applyFont="1" applyFill="1" applyBorder="1" applyAlignment="1" applyProtection="1">
      <alignment horizontal="right" vertical="center" wrapText="1"/>
    </xf>
    <xf numFmtId="0" fontId="1" fillId="4" borderId="41" xfId="0" applyFont="1" applyFill="1" applyBorder="1" applyAlignment="1" applyProtection="1">
      <alignment horizontal="center" vertical="center" wrapText="1"/>
    </xf>
    <xf numFmtId="0" fontId="5" fillId="7" borderId="43" xfId="0" applyFont="1" applyFill="1" applyBorder="1" applyAlignment="1" applyProtection="1">
      <alignment horizontal="center" vertical="center" wrapText="1"/>
    </xf>
    <xf numFmtId="2" fontId="1" fillId="7" borderId="43" xfId="0" applyNumberFormat="1" applyFont="1" applyFill="1" applyBorder="1" applyAlignment="1" applyProtection="1">
      <alignment horizontal="center" vertical="center" wrapText="1"/>
    </xf>
    <xf numFmtId="1" fontId="13" fillId="4" borderId="45" xfId="0" applyNumberFormat="1" applyFont="1" applyFill="1" applyBorder="1" applyAlignment="1" applyProtection="1">
      <alignment horizontal="center" vertical="center" wrapText="1"/>
    </xf>
    <xf numFmtId="164" fontId="13" fillId="4" borderId="45" xfId="0" applyNumberFormat="1" applyFont="1" applyFill="1" applyBorder="1" applyAlignment="1" applyProtection="1">
      <alignment horizontal="right" vertical="center" wrapText="1"/>
    </xf>
    <xf numFmtId="2" fontId="8" fillId="7" borderId="46" xfId="0" applyNumberFormat="1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1" fillId="4" borderId="32" xfId="0" applyFont="1" applyFill="1" applyBorder="1" applyAlignment="1" applyProtection="1">
      <alignment horizontal="center" vertical="center" wrapText="1"/>
    </xf>
    <xf numFmtId="1" fontId="5" fillId="4" borderId="32" xfId="0" applyNumberFormat="1" applyFont="1" applyFill="1" applyBorder="1" applyAlignment="1" applyProtection="1">
      <alignment horizontal="center" vertical="center" wrapText="1"/>
    </xf>
    <xf numFmtId="0" fontId="8" fillId="0" borderId="23" xfId="0" applyFont="1" applyBorder="1" applyAlignment="1" applyProtection="1">
      <alignment horizontal="center" vertical="center" wrapText="1"/>
    </xf>
    <xf numFmtId="0" fontId="8" fillId="0" borderId="24" xfId="0" applyFont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right" vertical="center" wrapText="1"/>
    </xf>
    <xf numFmtId="0" fontId="8" fillId="4" borderId="3" xfId="0" applyFont="1" applyFill="1" applyBorder="1" applyAlignment="1" applyProtection="1">
      <alignment horizontal="center" vertical="center" wrapText="1"/>
    </xf>
    <xf numFmtId="2" fontId="8" fillId="4" borderId="3" xfId="0" applyNumberFormat="1" applyFont="1" applyFill="1" applyBorder="1" applyAlignment="1" applyProtection="1">
      <alignment horizontal="center" vertical="center" wrapText="1"/>
    </xf>
    <xf numFmtId="1" fontId="33" fillId="4" borderId="4" xfId="0" applyNumberFormat="1" applyFont="1" applyFill="1" applyBorder="1" applyAlignment="1" applyProtection="1">
      <alignment horizontal="center" vertical="center" wrapText="1"/>
    </xf>
    <xf numFmtId="164" fontId="33" fillId="4" borderId="4" xfId="0" applyNumberFormat="1" applyFont="1" applyFill="1" applyBorder="1" applyAlignment="1" applyProtection="1">
      <alignment horizontal="right" vertical="center" wrapText="1"/>
    </xf>
    <xf numFmtId="0" fontId="8" fillId="7" borderId="18" xfId="0" applyFont="1" applyFill="1" applyBorder="1" applyAlignment="1" applyProtection="1">
      <alignment horizontal="center" vertical="center" wrapText="1"/>
    </xf>
    <xf numFmtId="0" fontId="8" fillId="7" borderId="12" xfId="0" applyFont="1" applyFill="1" applyBorder="1" applyAlignment="1" applyProtection="1">
      <alignment horizontal="center" vertical="center" wrapText="1"/>
    </xf>
    <xf numFmtId="0" fontId="8" fillId="7" borderId="11" xfId="0" applyFont="1" applyFill="1" applyBorder="1" applyAlignment="1" applyProtection="1">
      <alignment horizontal="right" vertical="center" wrapText="1"/>
    </xf>
    <xf numFmtId="0" fontId="8" fillId="4" borderId="6" xfId="0" applyFont="1" applyFill="1" applyBorder="1" applyAlignment="1" applyProtection="1">
      <alignment horizontal="center" vertical="center" wrapText="1"/>
    </xf>
    <xf numFmtId="0" fontId="8" fillId="7" borderId="2" xfId="0" applyFont="1" applyFill="1" applyBorder="1" applyAlignment="1" applyProtection="1">
      <alignment horizontal="center" vertical="center" wrapText="1"/>
    </xf>
    <xf numFmtId="1" fontId="33" fillId="4" borderId="1" xfId="0" applyNumberFormat="1" applyFont="1" applyFill="1" applyBorder="1" applyAlignment="1" applyProtection="1">
      <alignment horizontal="center" vertical="center" wrapText="1"/>
    </xf>
    <xf numFmtId="164" fontId="33" fillId="4" borderId="1" xfId="0" applyNumberFormat="1" applyFont="1" applyFill="1" applyBorder="1" applyAlignment="1" applyProtection="1">
      <alignment horizontal="right" vertical="center" wrapText="1"/>
    </xf>
    <xf numFmtId="0" fontId="8" fillId="7" borderId="20" xfId="0" applyFont="1" applyFill="1" applyBorder="1" applyAlignment="1" applyProtection="1">
      <alignment horizontal="center" vertical="center" wrapText="1"/>
    </xf>
    <xf numFmtId="0" fontId="8" fillId="7" borderId="0" xfId="0" applyFont="1" applyFill="1" applyBorder="1" applyAlignment="1" applyProtection="1">
      <alignment horizontal="center" vertical="center" wrapText="1"/>
    </xf>
    <xf numFmtId="0" fontId="8" fillId="7" borderId="9" xfId="0" applyFont="1" applyFill="1" applyBorder="1" applyAlignment="1" applyProtection="1">
      <alignment horizontal="right" vertical="center" wrapText="1"/>
    </xf>
    <xf numFmtId="0" fontId="8" fillId="7" borderId="3" xfId="0" applyFont="1" applyFill="1" applyBorder="1" applyAlignment="1" applyProtection="1">
      <alignment horizontal="center" vertical="center" wrapText="1"/>
    </xf>
    <xf numFmtId="2" fontId="8" fillId="4" borderId="6" xfId="0" applyNumberFormat="1" applyFont="1" applyFill="1" applyBorder="1" applyAlignment="1" applyProtection="1">
      <alignment horizontal="center" vertical="center" wrapText="1"/>
    </xf>
    <xf numFmtId="0" fontId="8" fillId="4" borderId="0" xfId="0" applyFont="1" applyFill="1" applyBorder="1" applyAlignment="1" applyProtection="1">
      <alignment horizontal="center" vertical="center" wrapText="1"/>
    </xf>
    <xf numFmtId="1" fontId="33" fillId="4" borderId="2" xfId="0" applyNumberFormat="1" applyFont="1" applyFill="1" applyBorder="1" applyAlignment="1" applyProtection="1">
      <alignment horizontal="center" vertical="center" wrapText="1"/>
    </xf>
    <xf numFmtId="164" fontId="33" fillId="4" borderId="2" xfId="0" applyNumberFormat="1" applyFont="1" applyFill="1" applyBorder="1" applyAlignment="1" applyProtection="1">
      <alignment horizontal="right" vertical="center" wrapText="1"/>
    </xf>
    <xf numFmtId="0" fontId="5" fillId="4" borderId="32" xfId="0" applyFont="1" applyFill="1" applyBorder="1" applyAlignment="1" applyProtection="1">
      <alignment horizontal="center" vertical="center" wrapText="1"/>
    </xf>
    <xf numFmtId="0" fontId="5" fillId="7" borderId="36" xfId="0" applyFont="1" applyFill="1" applyBorder="1" applyAlignment="1" applyProtection="1">
      <alignment horizontal="center" vertical="center" wrapText="1"/>
    </xf>
    <xf numFmtId="0" fontId="8" fillId="7" borderId="37" xfId="0" applyFont="1" applyFill="1" applyBorder="1" applyAlignment="1" applyProtection="1">
      <alignment horizontal="center" vertical="center" wrapText="1"/>
    </xf>
    <xf numFmtId="0" fontId="5" fillId="7" borderId="38" xfId="0" applyFont="1" applyFill="1" applyBorder="1" applyAlignment="1" applyProtection="1">
      <alignment horizontal="center" vertical="center" wrapText="1"/>
    </xf>
    <xf numFmtId="0" fontId="8" fillId="7" borderId="39" xfId="0" applyFont="1" applyFill="1" applyBorder="1" applyAlignment="1" applyProtection="1">
      <alignment horizontal="center" vertical="center" wrapText="1"/>
    </xf>
    <xf numFmtId="0" fontId="5" fillId="7" borderId="40" xfId="0" applyFont="1" applyFill="1" applyBorder="1" applyAlignment="1" applyProtection="1">
      <alignment horizontal="center" vertical="center" wrapText="1"/>
    </xf>
    <xf numFmtId="0" fontId="5" fillId="7" borderId="41" xfId="0" applyFont="1" applyFill="1" applyBorder="1" applyAlignment="1" applyProtection="1">
      <alignment horizontal="center" vertical="center" wrapText="1"/>
    </xf>
    <xf numFmtId="0" fontId="5" fillId="7" borderId="42" xfId="0" applyFont="1" applyFill="1" applyBorder="1" applyAlignment="1" applyProtection="1">
      <alignment horizontal="center" vertical="center" wrapText="1"/>
    </xf>
    <xf numFmtId="2" fontId="1" fillId="4" borderId="43" xfId="0" applyNumberFormat="1" applyFont="1" applyFill="1" applyBorder="1" applyAlignment="1" applyProtection="1">
      <alignment horizontal="center" vertical="center" wrapText="1"/>
    </xf>
    <xf numFmtId="0" fontId="1" fillId="7" borderId="43" xfId="0" applyFont="1" applyFill="1" applyBorder="1" applyAlignment="1" applyProtection="1">
      <alignment horizontal="center" vertical="center" wrapText="1"/>
    </xf>
    <xf numFmtId="0" fontId="8" fillId="7" borderId="46" xfId="0" applyFont="1" applyFill="1" applyBorder="1" applyAlignment="1" applyProtection="1">
      <alignment horizontal="center" vertical="center" wrapText="1"/>
    </xf>
    <xf numFmtId="0" fontId="1" fillId="0" borderId="47" xfId="0" applyFont="1" applyBorder="1" applyAlignment="1" applyProtection="1">
      <alignment horizontal="center" vertical="center" wrapText="1"/>
    </xf>
    <xf numFmtId="0" fontId="1" fillId="0" borderId="48" xfId="0" applyFont="1" applyBorder="1" applyAlignment="1" applyProtection="1">
      <alignment horizontal="center" vertical="center" wrapText="1"/>
    </xf>
    <xf numFmtId="0" fontId="4" fillId="4" borderId="34" xfId="0" applyFont="1" applyFill="1" applyBorder="1" applyAlignment="1" applyProtection="1">
      <alignment horizontal="left" vertical="center"/>
    </xf>
    <xf numFmtId="0" fontId="1" fillId="4" borderId="34" xfId="0" applyFont="1" applyFill="1" applyBorder="1" applyAlignment="1" applyProtection="1">
      <alignment horizontal="right" vertical="center" wrapText="1"/>
    </xf>
    <xf numFmtId="0" fontId="5" fillId="4" borderId="34" xfId="0" applyFont="1" applyFill="1" applyBorder="1" applyAlignment="1" applyProtection="1">
      <alignment horizontal="center" vertical="center" wrapText="1"/>
    </xf>
    <xf numFmtId="2" fontId="1" fillId="4" borderId="49" xfId="0" applyNumberFormat="1" applyFont="1" applyFill="1" applyBorder="1" applyAlignment="1" applyProtection="1">
      <alignment horizontal="center" vertical="center" wrapText="1"/>
    </xf>
    <xf numFmtId="1" fontId="5" fillId="4" borderId="34" xfId="0" applyNumberFormat="1" applyFont="1" applyFill="1" applyBorder="1" applyAlignment="1" applyProtection="1">
      <alignment horizontal="center" vertical="center" wrapText="1"/>
    </xf>
    <xf numFmtId="2" fontId="1" fillId="4" borderId="41" xfId="0" applyNumberFormat="1" applyFont="1" applyFill="1" applyBorder="1" applyAlignment="1" applyProtection="1">
      <alignment horizontal="center" vertical="center" wrapText="1"/>
    </xf>
    <xf numFmtId="2" fontId="1" fillId="4" borderId="45" xfId="0" applyNumberFormat="1" applyFont="1" applyFill="1" applyBorder="1" applyAlignment="1" applyProtection="1">
      <alignment horizontal="center" vertical="center" wrapText="1"/>
    </xf>
    <xf numFmtId="1" fontId="13" fillId="4" borderId="2" xfId="0" applyNumberFormat="1" applyFont="1" applyFill="1" applyBorder="1" applyAlignment="1" applyProtection="1">
      <alignment horizontal="center" vertical="center" wrapText="1"/>
    </xf>
    <xf numFmtId="164" fontId="13" fillId="4" borderId="2" xfId="0" applyNumberFormat="1" applyFont="1" applyFill="1" applyBorder="1" applyAlignment="1" applyProtection="1">
      <alignment horizontal="right" vertical="center" wrapText="1"/>
    </xf>
    <xf numFmtId="0" fontId="8" fillId="0" borderId="30" xfId="0" applyFont="1" applyBorder="1" applyAlignment="1" applyProtection="1">
      <alignment horizontal="center" vertical="center" wrapText="1"/>
    </xf>
    <xf numFmtId="0" fontId="8" fillId="0" borderId="31" xfId="0" applyFont="1" applyBorder="1" applyAlignment="1" applyProtection="1">
      <alignment horizontal="center" vertical="center" wrapText="1"/>
    </xf>
    <xf numFmtId="0" fontId="8" fillId="4" borderId="32" xfId="0" applyFont="1" applyFill="1" applyBorder="1" applyAlignment="1" applyProtection="1">
      <alignment horizontal="right" vertical="center" wrapText="1"/>
    </xf>
    <xf numFmtId="2" fontId="8" fillId="4" borderId="32" xfId="0" applyNumberFormat="1" applyFont="1" applyFill="1" applyBorder="1" applyAlignment="1" applyProtection="1">
      <alignment horizontal="center" vertical="center" wrapText="1"/>
    </xf>
    <xf numFmtId="2" fontId="8" fillId="4" borderId="34" xfId="0" applyNumberFormat="1" applyFont="1" applyFill="1" applyBorder="1" applyAlignment="1" applyProtection="1">
      <alignment horizontal="center" vertical="center" wrapText="1"/>
    </xf>
    <xf numFmtId="1" fontId="33" fillId="4" borderId="34" xfId="0" applyNumberFormat="1" applyFont="1" applyFill="1" applyBorder="1" applyAlignment="1" applyProtection="1">
      <alignment horizontal="center" vertical="center" wrapText="1"/>
    </xf>
    <xf numFmtId="164" fontId="33" fillId="4" borderId="34" xfId="0" applyNumberFormat="1" applyFont="1" applyFill="1" applyBorder="1" applyAlignment="1" applyProtection="1">
      <alignment horizontal="right" vertical="center" wrapText="1"/>
    </xf>
    <xf numFmtId="2" fontId="8" fillId="4" borderId="41" xfId="0" applyNumberFormat="1" applyFont="1" applyFill="1" applyBorder="1" applyAlignment="1" applyProtection="1">
      <alignment horizontal="center" vertical="center" wrapText="1"/>
    </xf>
    <xf numFmtId="0" fontId="8" fillId="7" borderId="43" xfId="0" applyFont="1" applyFill="1" applyBorder="1" applyAlignment="1" applyProtection="1">
      <alignment horizontal="center" vertical="center" wrapText="1"/>
    </xf>
    <xf numFmtId="1" fontId="33" fillId="4" borderId="45" xfId="0" applyNumberFormat="1" applyFont="1" applyFill="1" applyBorder="1" applyAlignment="1" applyProtection="1">
      <alignment horizontal="center" vertical="center" wrapText="1"/>
    </xf>
    <xf numFmtId="164" fontId="33" fillId="4" borderId="45" xfId="0" applyNumberFormat="1" applyFont="1" applyFill="1" applyBorder="1" applyAlignment="1" applyProtection="1">
      <alignment horizontal="right" vertical="center" wrapText="1"/>
    </xf>
    <xf numFmtId="2" fontId="8" fillId="4" borderId="50" xfId="0" applyNumberFormat="1" applyFont="1" applyFill="1" applyBorder="1" applyAlignment="1" applyProtection="1">
      <alignment horizontal="center" vertical="center" wrapText="1"/>
    </xf>
    <xf numFmtId="2" fontId="5" fillId="7" borderId="51" xfId="0" applyNumberFormat="1" applyFont="1" applyFill="1" applyBorder="1" applyAlignment="1" applyProtection="1">
      <alignment horizontal="center" vertical="center" wrapText="1"/>
    </xf>
    <xf numFmtId="2" fontId="5" fillId="4" borderId="52" xfId="0" applyNumberFormat="1" applyFont="1" applyFill="1" applyBorder="1" applyAlignment="1" applyProtection="1">
      <alignment horizontal="center" vertical="center" wrapText="1"/>
    </xf>
    <xf numFmtId="0" fontId="34" fillId="0" borderId="0" xfId="0" applyFont="1" applyBorder="1" applyProtection="1"/>
    <xf numFmtId="0" fontId="5" fillId="7" borderId="53" xfId="0" applyFont="1" applyFill="1" applyBorder="1" applyAlignment="1" applyProtection="1">
      <alignment horizontal="center" vertical="center" wrapText="1"/>
    </xf>
    <xf numFmtId="0" fontId="5" fillId="7" borderId="24" xfId="0" applyFont="1" applyFill="1" applyBorder="1" applyAlignment="1" applyProtection="1">
      <alignment horizontal="center" vertical="center" wrapText="1"/>
    </xf>
    <xf numFmtId="0" fontId="21" fillId="3" borderId="54" xfId="0" applyFont="1" applyFill="1" applyBorder="1" applyAlignment="1" applyProtection="1">
      <alignment horizontal="center" vertical="center" wrapText="1"/>
    </xf>
    <xf numFmtId="0" fontId="21" fillId="3" borderId="45" xfId="0" applyFont="1" applyFill="1" applyBorder="1" applyAlignment="1" applyProtection="1">
      <alignment horizontal="center" vertical="center" wrapText="1"/>
    </xf>
    <xf numFmtId="0" fontId="21" fillId="3" borderId="34" xfId="0" applyFont="1" applyFill="1" applyBorder="1" applyAlignment="1" applyProtection="1">
      <alignment horizontal="center" vertical="center" wrapText="1"/>
    </xf>
    <xf numFmtId="0" fontId="21" fillId="3" borderId="1" xfId="0" applyFont="1" applyFill="1" applyBorder="1" applyAlignment="1" applyProtection="1">
      <alignment horizontal="center" vertical="center" wrapText="1"/>
    </xf>
    <xf numFmtId="2" fontId="1" fillId="4" borderId="2" xfId="0" applyNumberFormat="1" applyFont="1" applyFill="1" applyBorder="1" applyAlignment="1" applyProtection="1">
      <alignment horizontal="center" vertical="center" wrapText="1"/>
    </xf>
    <xf numFmtId="0" fontId="21" fillId="3" borderId="2" xfId="0" applyFont="1" applyFill="1" applyBorder="1" applyAlignment="1" applyProtection="1">
      <alignment horizontal="center" vertical="center" wrapText="1"/>
    </xf>
    <xf numFmtId="4" fontId="5" fillId="2" borderId="28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33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16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44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15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22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17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0" xfId="0" applyNumberFormat="1" applyFont="1" applyBorder="1" applyProtection="1"/>
    <xf numFmtId="0" fontId="1" fillId="0" borderId="0" xfId="0" applyFont="1" applyBorder="1" applyAlignment="1" applyProtection="1">
      <alignment vertical="top" wrapText="1"/>
    </xf>
    <xf numFmtId="9" fontId="9" fillId="0" borderId="0" xfId="0" applyNumberFormat="1" applyFont="1" applyFill="1" applyBorder="1" applyAlignment="1" applyProtection="1">
      <alignment horizontal="left" vertical="center"/>
    </xf>
    <xf numFmtId="0" fontId="8" fillId="3" borderId="2" xfId="0" applyFont="1" applyFill="1" applyBorder="1" applyAlignment="1" applyProtection="1">
      <alignment horizontal="center" vertical="center" wrapText="1"/>
    </xf>
    <xf numFmtId="0" fontId="8" fillId="3" borderId="3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/>
    </xf>
    <xf numFmtId="0" fontId="8" fillId="6" borderId="2" xfId="0" applyFont="1" applyFill="1" applyBorder="1" applyAlignment="1" applyProtection="1">
      <alignment horizontal="center" vertical="center" wrapText="1"/>
    </xf>
    <xf numFmtId="0" fontId="8" fillId="6" borderId="3" xfId="0" applyFont="1" applyFill="1" applyBorder="1" applyAlignment="1" applyProtection="1">
      <alignment horizontal="center" vertical="center"/>
    </xf>
    <xf numFmtId="2" fontId="32" fillId="0" borderId="13" xfId="0" applyNumberFormat="1" applyFont="1" applyFill="1" applyBorder="1" applyAlignment="1" applyProtection="1">
      <alignment horizontal="center" vertical="center" wrapText="1"/>
    </xf>
    <xf numFmtId="2" fontId="32" fillId="0" borderId="10" xfId="0" applyNumberFormat="1" applyFont="1" applyFill="1" applyBorder="1" applyAlignment="1" applyProtection="1">
      <alignment horizontal="center" vertical="center" wrapText="1"/>
    </xf>
    <xf numFmtId="0" fontId="8" fillId="8" borderId="13" xfId="0" applyFont="1" applyFill="1" applyBorder="1" applyAlignment="1" applyProtection="1">
      <alignment horizontal="center" vertical="center" wrapText="1"/>
    </xf>
    <xf numFmtId="0" fontId="8" fillId="8" borderId="14" xfId="0" applyFont="1" applyFill="1" applyBorder="1" applyAlignment="1" applyProtection="1">
      <alignment horizontal="center" vertical="center" wrapText="1"/>
    </xf>
    <xf numFmtId="0" fontId="8" fillId="8" borderId="10" xfId="0" applyFont="1" applyFill="1" applyBorder="1" applyAlignment="1" applyProtection="1">
      <alignment horizontal="center" vertical="center" wrapText="1"/>
    </xf>
    <xf numFmtId="0" fontId="8" fillId="6" borderId="3" xfId="0" applyFont="1" applyFill="1" applyBorder="1" applyAlignment="1" applyProtection="1">
      <alignment horizontal="center" vertical="center" wrapText="1"/>
    </xf>
    <xf numFmtId="0" fontId="8" fillId="5" borderId="2" xfId="0" applyFont="1" applyFill="1" applyBorder="1" applyAlignment="1" applyProtection="1">
      <alignment horizontal="center" vertical="center" wrapText="1"/>
    </xf>
    <xf numFmtId="0" fontId="8" fillId="5" borderId="3" xfId="0" applyFont="1" applyFill="1" applyBorder="1" applyAlignment="1" applyProtection="1">
      <alignment horizontal="center" vertical="center" wrapText="1"/>
    </xf>
    <xf numFmtId="0" fontId="8" fillId="5" borderId="43" xfId="0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justify" vertical="top" wrapText="1"/>
    </xf>
    <xf numFmtId="0" fontId="0" fillId="0" borderId="0" xfId="0" applyAlignment="1" applyProtection="1">
      <alignment horizontal="justify" vertical="top" wrapText="1"/>
    </xf>
    <xf numFmtId="0" fontId="0" fillId="0" borderId="0" xfId="0" applyFont="1" applyAlignment="1" applyProtection="1">
      <alignment horizontal="justify" vertical="top" wrapText="1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2" borderId="6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</cellXfs>
  <cellStyles count="1">
    <cellStyle name="Normale" xfId="0" builtinId="0"/>
  </cellStyles>
  <dxfs count="1">
    <dxf>
      <font>
        <b val="0"/>
        <i/>
        <strike val="0"/>
        <color theme="0" tint="-0.34998626667073579"/>
      </font>
    </dxf>
  </dxfs>
  <tableStyles count="0" defaultTableStyle="TableStyleMedium9" defaultPivotStyle="PivotStyleLight16"/>
  <colors>
    <mruColors>
      <color rgb="FFFFFF99"/>
      <color rgb="FFD9F5FF"/>
      <color rgb="FFFFFFCC"/>
      <color rgb="FFFFFF8B"/>
      <color rgb="FFFFFFD9"/>
      <color rgb="FFECFFC5"/>
      <color rgb="FFC7E6A4"/>
      <color rgb="FFFFB3B3"/>
      <color rgb="FFCCFF66"/>
      <color rgb="FFFF66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99690</xdr:rowOff>
    </xdr:from>
    <xdr:to>
      <xdr:col>5</xdr:col>
      <xdr:colOff>38100</xdr:colOff>
      <xdr:row>3</xdr:row>
      <xdr:rowOff>142874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878" t="16477" r="58182" b="27273"/>
        <a:stretch>
          <a:fillRect/>
        </a:stretch>
      </xdr:blipFill>
      <xdr:spPr bwMode="auto">
        <a:xfrm>
          <a:off x="447675" y="99690"/>
          <a:ext cx="1895475" cy="64325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03"/>
  <sheetViews>
    <sheetView tabSelected="1" view="pageBreakPreview" zoomScale="115" zoomScaleNormal="115" zoomScaleSheetLayoutView="115" workbookViewId="0">
      <selection activeCell="I23" sqref="I23"/>
    </sheetView>
  </sheetViews>
  <sheetFormatPr defaultColWidth="9.140625" defaultRowHeight="15.75"/>
  <cols>
    <col min="1" max="1" width="1.7109375" style="1" customWidth="1"/>
    <col min="2" max="2" width="5.7109375" style="2" customWidth="1"/>
    <col min="3" max="3" width="3.7109375" style="2" customWidth="1"/>
    <col min="4" max="4" width="11.7109375" style="2" customWidth="1"/>
    <col min="5" max="5" width="7.7109375" style="2" customWidth="1"/>
    <col min="6" max="6" width="10.7109375" style="2" customWidth="1"/>
    <col min="7" max="8" width="14.7109375" style="2" customWidth="1"/>
    <col min="9" max="9" width="19.7109375" style="2" customWidth="1"/>
    <col min="10" max="10" width="14.7109375" style="2" customWidth="1"/>
    <col min="11" max="11" width="12.7109375" style="2" customWidth="1"/>
    <col min="12" max="12" width="10.7109375" style="2" customWidth="1"/>
    <col min="13" max="13" width="11.7109375" style="2" customWidth="1"/>
    <col min="14" max="14" width="13.7109375" style="2" customWidth="1"/>
    <col min="15" max="15" width="23.7109375" style="2" customWidth="1"/>
    <col min="16" max="16" width="1.7109375" style="2" customWidth="1"/>
    <col min="17" max="17" width="15.7109375" style="2" hidden="1" customWidth="1"/>
    <col min="18" max="18" width="1.7109375" style="1" hidden="1" customWidth="1"/>
    <col min="19" max="16384" width="9.140625" style="2"/>
  </cols>
  <sheetData>
    <row r="1" spans="1:18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0"/>
      <c r="O2" s="18" t="s">
        <v>19</v>
      </c>
      <c r="P2" s="10"/>
    </row>
    <row r="3" spans="1:18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3"/>
      <c r="O3" s="3"/>
      <c r="P3" s="3"/>
      <c r="Q3" s="4"/>
    </row>
    <row r="4" spans="1:18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8" ht="9.9499999999999993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8">
      <c r="B6" s="6" t="s">
        <v>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8" s="8" customFormat="1">
      <c r="A7" s="7"/>
      <c r="B7" s="182" t="s">
        <v>10</v>
      </c>
      <c r="C7" s="182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7"/>
    </row>
    <row r="8" spans="1:18" ht="18.75">
      <c r="B8" s="9" t="s">
        <v>8</v>
      </c>
      <c r="C8" s="9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8" ht="9.9499999999999993" customHeight="1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8" ht="9.9499999999999993" customHeight="1"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8" ht="24.95" customHeight="1">
      <c r="B11" s="10" t="s">
        <v>11</v>
      </c>
      <c r="C11" s="10"/>
      <c r="D11" s="1"/>
      <c r="E11" s="184"/>
      <c r="F11" s="185"/>
      <c r="G11" s="185"/>
      <c r="H11" s="185"/>
      <c r="I11" s="185"/>
      <c r="J11" s="185"/>
      <c r="K11" s="185"/>
      <c r="L11" s="185"/>
      <c r="M11" s="185"/>
      <c r="N11" s="185"/>
      <c r="O11" s="186"/>
      <c r="P11" s="1"/>
      <c r="Q11" s="1"/>
    </row>
    <row r="12" spans="1:18">
      <c r="B12" s="10"/>
      <c r="C12" s="10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8" s="8" customFormat="1" ht="60" customHeight="1">
      <c r="A13" s="7"/>
      <c r="B13" s="181" t="s">
        <v>26</v>
      </c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64"/>
      <c r="Q13" s="164"/>
      <c r="R13" s="7"/>
    </row>
    <row r="14" spans="1:18" ht="15" customHeight="1">
      <c r="B14" s="42" t="s">
        <v>33</v>
      </c>
      <c r="C14" s="10"/>
      <c r="D14" s="1"/>
      <c r="E14" s="1"/>
      <c r="F14" s="1"/>
      <c r="G14" s="1"/>
      <c r="H14" s="1"/>
      <c r="I14" s="1"/>
      <c r="J14" s="163"/>
      <c r="K14" s="1"/>
      <c r="L14" s="1"/>
      <c r="M14" s="1"/>
      <c r="N14" s="17"/>
      <c r="O14" s="17"/>
      <c r="P14" s="17"/>
      <c r="Q14" s="17"/>
    </row>
    <row r="15" spans="1:18" ht="15" customHeight="1">
      <c r="B15" s="147" t="s">
        <v>35</v>
      </c>
      <c r="C15" s="10"/>
      <c r="D15" s="1"/>
      <c r="E15" s="1"/>
      <c r="F15" s="1"/>
      <c r="G15" s="1"/>
      <c r="H15" s="1"/>
      <c r="I15" s="1"/>
      <c r="J15" s="1"/>
      <c r="K15" s="1"/>
      <c r="L15" s="1"/>
      <c r="M15" s="1"/>
      <c r="N15" s="17"/>
      <c r="O15" s="17"/>
      <c r="P15" s="17"/>
      <c r="Q15" s="17"/>
    </row>
    <row r="16" spans="1:18" ht="5.0999999999999996" customHeight="1">
      <c r="B16" s="10"/>
      <c r="C16" s="10"/>
      <c r="D16" s="1"/>
      <c r="E16" s="1"/>
      <c r="F16" s="1"/>
      <c r="G16" s="1"/>
      <c r="H16" s="1"/>
      <c r="I16" s="1"/>
      <c r="J16" s="1"/>
      <c r="K16" s="1"/>
      <c r="L16" s="1"/>
      <c r="M16" s="1"/>
      <c r="N16" s="17"/>
      <c r="O16" s="17"/>
      <c r="P16" s="17"/>
      <c r="Q16" s="17"/>
    </row>
    <row r="17" spans="1:18" ht="15" customHeight="1">
      <c r="B17" s="10" t="s">
        <v>25</v>
      </c>
      <c r="C17" s="10"/>
      <c r="D17" s="1"/>
      <c r="E17" s="1"/>
      <c r="F17" s="1"/>
      <c r="G17" s="1"/>
      <c r="H17" s="1"/>
      <c r="I17" s="1"/>
      <c r="J17" s="1"/>
      <c r="K17" s="1"/>
      <c r="L17" s="1"/>
      <c r="M17" s="1"/>
      <c r="N17" s="17"/>
      <c r="O17" s="17"/>
      <c r="P17" s="17"/>
      <c r="Q17" s="17"/>
    </row>
    <row r="18" spans="1:18" ht="5.0999999999999996" customHeight="1" thickBot="1">
      <c r="B18" s="10"/>
      <c r="C18" s="10"/>
      <c r="D18" s="1"/>
      <c r="E18" s="1"/>
      <c r="F18" s="1"/>
      <c r="G18" s="1"/>
      <c r="H18" s="1"/>
      <c r="I18" s="1"/>
      <c r="J18" s="1"/>
      <c r="K18" s="1"/>
      <c r="L18" s="1"/>
      <c r="M18" s="1"/>
      <c r="N18" s="17"/>
      <c r="O18" s="17"/>
      <c r="P18" s="17"/>
      <c r="Q18" s="17"/>
    </row>
    <row r="19" spans="1:18" s="14" customFormat="1" ht="15" customHeight="1">
      <c r="A19" s="13"/>
      <c r="B19" s="169" t="s">
        <v>13</v>
      </c>
      <c r="C19" s="49"/>
      <c r="D19" s="166" t="s">
        <v>12</v>
      </c>
      <c r="E19" s="166" t="s">
        <v>20</v>
      </c>
      <c r="F19" s="166" t="s">
        <v>22</v>
      </c>
      <c r="G19" s="166" t="s">
        <v>21</v>
      </c>
      <c r="H19" s="178" t="s">
        <v>14</v>
      </c>
      <c r="I19" s="178" t="s">
        <v>23</v>
      </c>
      <c r="J19" s="170" t="s">
        <v>27</v>
      </c>
      <c r="K19" s="170" t="s">
        <v>28</v>
      </c>
      <c r="L19" s="170" t="s">
        <v>24</v>
      </c>
      <c r="M19" s="170" t="s">
        <v>29</v>
      </c>
      <c r="N19" s="170" t="s">
        <v>34</v>
      </c>
      <c r="O19" s="170" t="s">
        <v>30</v>
      </c>
      <c r="P19" s="17"/>
      <c r="Q19" s="174" t="s">
        <v>32</v>
      </c>
      <c r="R19" s="13"/>
    </row>
    <row r="20" spans="1:18" s="14" customFormat="1" ht="15" customHeight="1">
      <c r="A20" s="13"/>
      <c r="B20" s="167"/>
      <c r="C20" s="48" t="s">
        <v>18</v>
      </c>
      <c r="D20" s="168"/>
      <c r="E20" s="168"/>
      <c r="F20" s="167"/>
      <c r="G20" s="167"/>
      <c r="H20" s="179"/>
      <c r="I20" s="179"/>
      <c r="J20" s="171"/>
      <c r="K20" s="171"/>
      <c r="L20" s="177"/>
      <c r="M20" s="171"/>
      <c r="N20" s="171"/>
      <c r="O20" s="171"/>
      <c r="P20" s="17"/>
      <c r="Q20" s="175"/>
      <c r="R20" s="13"/>
    </row>
    <row r="21" spans="1:18" s="14" customFormat="1" ht="15" customHeight="1" thickBot="1">
      <c r="A21" s="13"/>
      <c r="B21" s="167"/>
      <c r="C21" s="48"/>
      <c r="D21" s="168"/>
      <c r="E21" s="168"/>
      <c r="F21" s="167"/>
      <c r="G21" s="167"/>
      <c r="H21" s="179"/>
      <c r="I21" s="180"/>
      <c r="J21" s="171"/>
      <c r="K21" s="171"/>
      <c r="L21" s="177"/>
      <c r="M21" s="171"/>
      <c r="N21" s="171"/>
      <c r="O21" s="171"/>
      <c r="P21" s="17"/>
      <c r="Q21" s="175"/>
      <c r="R21" s="13"/>
    </row>
    <row r="22" spans="1:18" s="14" customFormat="1" ht="24.95" customHeight="1" thickTop="1" thickBot="1">
      <c r="A22" s="13"/>
      <c r="B22" s="52" t="s">
        <v>15</v>
      </c>
      <c r="C22" s="53">
        <v>1</v>
      </c>
      <c r="D22" s="54">
        <v>983</v>
      </c>
      <c r="E22" s="55">
        <v>1</v>
      </c>
      <c r="F22" s="56">
        <v>303</v>
      </c>
      <c r="G22" s="57">
        <f>F22</f>
        <v>303</v>
      </c>
      <c r="H22" s="58" t="str">
        <f>IF(AND(I22&lt;=30,I22&gt;0),"A+",IF(AND(I22&gt;30,I22&lt;=40),"A",IF(AND(I22&gt;40,I22&lt;=50),"B+",IF(AND(I22&gt;50,I22&lt;=60),"B",IF(AND(I22&gt;60,I22&lt;=80),"C+",IF(AND(I22&gt;80,I22&lt;=120),"C",IF(AND(I22&gt;120,I22&lt;=180),"D",IF(AND(I22&gt;180,I22&lt;=225),"E",IF(AND(I22&gt;225,I22&lt;=270),"F",IF(I22&gt;270,"G",IF(I22="","compilare colonna succes.","NO!")))))))))))</f>
        <v>compilare colonna succes.</v>
      </c>
      <c r="I22" s="156"/>
      <c r="J22" s="59" t="str">
        <f>IF(I22="","-",F22*TRUNC(I22,2))</f>
        <v>-</v>
      </c>
      <c r="K22" s="59" t="str">
        <f>IF(J22="-","-",(J22/G22))</f>
        <v>-</v>
      </c>
      <c r="L22" s="69" t="str">
        <f>IF($K$22="-","-",IF(I22&gt;0,TRUNC(I22,2)-$K$22,"-"))</f>
        <v>-</v>
      </c>
      <c r="M22" s="60" t="str">
        <f>IF(L22="-","-",L22^2)</f>
        <v>-</v>
      </c>
      <c r="N22" s="144" t="str">
        <f>IF(M22="-","-",(SUM(M22)/E22)^(0.5))</f>
        <v>-</v>
      </c>
      <c r="O22" s="146" t="str">
        <f>IF(OR(N22="-",N23="-",N42="-",N48="-",N61="-",N81="-",N93="-",N103="-",N113="-",N123="-",N134="-",N144="-",N159="-",N173="-",N183="-",N192="-"),"-",((N22*G22)+(N23*G23)+(N42*G42)+(N48*G48)+(N61*G61)+(N81*G81)+(N93*G93)+(N103*G103)+(N113*G113)+(N123*G123)+(N134*G134)+(N144*G144)+(N159*G159)+(N173*G173)+(N183*G183)+(N192*G192))/($G$202))</f>
        <v>-</v>
      </c>
      <c r="P22" s="17"/>
      <c r="Q22" s="175"/>
      <c r="R22" s="13"/>
    </row>
    <row r="23" spans="1:18" s="16" customFormat="1" ht="24.95" customHeight="1" thickTop="1" thickBot="1">
      <c r="A23" s="15"/>
      <c r="B23" s="62" t="s">
        <v>15</v>
      </c>
      <c r="C23" s="63">
        <v>2</v>
      </c>
      <c r="D23" s="64">
        <v>984</v>
      </c>
      <c r="E23" s="65">
        <v>19</v>
      </c>
      <c r="F23" s="66">
        <v>37.81</v>
      </c>
      <c r="G23" s="67">
        <f>SUM(F23:F41)</f>
        <v>1467</v>
      </c>
      <c r="H23" s="150" t="str">
        <f t="shared" ref="H23:H86" si="0">IF(AND(I23&lt;=30,I23&gt;0),"A+",IF(AND(I23&gt;30,I23&lt;=40),"A",IF(AND(I23&gt;40,I23&lt;=50),"B+",IF(AND(I23&gt;50,I23&lt;=60),"B",IF(AND(I23&gt;60,I23&lt;=80),"C+",IF(AND(I23&gt;80,I23&lt;=120),"C",IF(AND(I23&gt;120,I23&lt;=180),"D",IF(AND(I23&gt;180,I23&lt;=225),"E",IF(AND(I23&gt;225,I23&lt;=270),"F",IF(I23&gt;270,"G",IF(I23="","compilare colonna succes.","NO!")))))))))))</f>
        <v>compilare colonna succes.</v>
      </c>
      <c r="I23" s="157"/>
      <c r="J23" s="66" t="str">
        <f>IF(I23="","-",F23*TRUNC(I23,2))</f>
        <v>-</v>
      </c>
      <c r="K23" s="66" t="str">
        <f>IF(OR(J23="-",J24="-",J25="-",J26="-",J27="-",J28="-",J29="-",J30="-",J31="-",J32="-",J33="-",J34="-",J35="-",J36="-",J37="-",J38="-",J39="-",J40="-",J41="-"),"-",(SUM(J23:J41)/G23))</f>
        <v>-</v>
      </c>
      <c r="L23" s="69" t="str">
        <f>IF($K$23="-","-",IF(I23&gt;0,TRUNC(I23,2)-$K$23,"-"))</f>
        <v>-</v>
      </c>
      <c r="M23" s="70" t="str">
        <f t="shared" ref="M23:M86" si="1">IF(L23="-","-",L23^2)</f>
        <v>-</v>
      </c>
      <c r="N23" s="71" t="str">
        <f>IF(OR(J23="-",J24="-",J25="-",J26="-",J27="-",J28="-",J29="-",J30="-",J31="-",J32="-",J33="-",J34="-",J35="-",J36="-",J37="-",J38="-",J39="-",J40="-",J41="-"),"-",(SUM(M23:M41)/E23)^(0.5))</f>
        <v>-</v>
      </c>
      <c r="O23" s="145"/>
      <c r="P23" s="17"/>
      <c r="Q23" s="175"/>
      <c r="R23" s="15"/>
    </row>
    <row r="24" spans="1:18" s="16" customFormat="1" ht="24.95" customHeight="1" thickBot="1">
      <c r="A24" s="15"/>
      <c r="B24" s="72"/>
      <c r="C24" s="33"/>
      <c r="D24" s="34"/>
      <c r="E24" s="27"/>
      <c r="F24" s="26">
        <v>39.450000000000003</v>
      </c>
      <c r="G24" s="148"/>
      <c r="H24" s="153" t="str">
        <f t="shared" si="0"/>
        <v>compilare colonna succes.</v>
      </c>
      <c r="I24" s="158"/>
      <c r="J24" s="21" t="str">
        <f t="shared" ref="J24:J87" si="2">IF(I24="","-",F24*TRUNC(I24,2))</f>
        <v>-</v>
      </c>
      <c r="K24" s="43"/>
      <c r="L24" s="19" t="str">
        <f>IF($K$23="-","-",IF(I24&gt;0,TRUNC(I24,2)-$K$23,"-"))</f>
        <v>-</v>
      </c>
      <c r="M24" s="39" t="str">
        <f t="shared" si="1"/>
        <v>-</v>
      </c>
      <c r="N24" s="73"/>
      <c r="O24" s="40"/>
      <c r="P24" s="17"/>
      <c r="Q24" s="176"/>
      <c r="R24" s="15"/>
    </row>
    <row r="25" spans="1:18" s="16" customFormat="1" ht="24.95" customHeight="1" thickBot="1">
      <c r="A25" s="15"/>
      <c r="B25" s="74"/>
      <c r="C25" s="30"/>
      <c r="D25" s="29"/>
      <c r="E25" s="28"/>
      <c r="F25" s="26">
        <v>81.63</v>
      </c>
      <c r="G25" s="149"/>
      <c r="H25" s="153" t="str">
        <f t="shared" si="0"/>
        <v>compilare colonna succes.</v>
      </c>
      <c r="I25" s="158"/>
      <c r="J25" s="21" t="str">
        <f t="shared" si="2"/>
        <v>-</v>
      </c>
      <c r="K25" s="44"/>
      <c r="L25" s="19" t="str">
        <f t="shared" ref="L25:L39" si="3">IF($K$23="-","-",IF(I25&gt;0,TRUNC(I25,2)-$K$23,"-"))</f>
        <v>-</v>
      </c>
      <c r="M25" s="39" t="str">
        <f>IF(L25="-","-",L25^2)</f>
        <v>-</v>
      </c>
      <c r="N25" s="75"/>
      <c r="O25" s="40"/>
      <c r="P25" s="17"/>
      <c r="Q25" s="172" t="str">
        <f>IF(O22="-","compilare tabella",IF(O22&gt;=20,0,ROUND(((0.05*O22^2)-(2*O22)+20),2)))</f>
        <v>compilare tabella</v>
      </c>
      <c r="R25" s="15"/>
    </row>
    <row r="26" spans="1:18" s="16" customFormat="1" ht="24.95" customHeight="1" thickBot="1">
      <c r="A26" s="15"/>
      <c r="B26" s="74"/>
      <c r="C26" s="30"/>
      <c r="D26" s="29"/>
      <c r="E26" s="28"/>
      <c r="F26" s="26">
        <v>81.680000000000007</v>
      </c>
      <c r="G26" s="149"/>
      <c r="H26" s="153" t="str">
        <f t="shared" si="0"/>
        <v>compilare colonna succes.</v>
      </c>
      <c r="I26" s="158"/>
      <c r="J26" s="21" t="str">
        <f t="shared" si="2"/>
        <v>-</v>
      </c>
      <c r="K26" s="44"/>
      <c r="L26" s="19" t="str">
        <f t="shared" si="3"/>
        <v>-</v>
      </c>
      <c r="M26" s="39" t="str">
        <f t="shared" si="1"/>
        <v>-</v>
      </c>
      <c r="N26" s="75"/>
      <c r="O26" s="40"/>
      <c r="P26" s="17"/>
      <c r="Q26" s="173"/>
      <c r="R26" s="15"/>
    </row>
    <row r="27" spans="1:18" s="16" customFormat="1" ht="24.95" customHeight="1" thickBot="1">
      <c r="A27" s="15"/>
      <c r="B27" s="74"/>
      <c r="C27" s="30"/>
      <c r="D27" s="29"/>
      <c r="E27" s="28"/>
      <c r="F27" s="26">
        <v>81.63</v>
      </c>
      <c r="G27" s="149"/>
      <c r="H27" s="153" t="str">
        <f t="shared" si="0"/>
        <v>compilare colonna succes.</v>
      </c>
      <c r="I27" s="158"/>
      <c r="J27" s="21" t="str">
        <f t="shared" si="2"/>
        <v>-</v>
      </c>
      <c r="K27" s="44"/>
      <c r="L27" s="19" t="str">
        <f t="shared" si="3"/>
        <v>-</v>
      </c>
      <c r="M27" s="39" t="str">
        <f t="shared" si="1"/>
        <v>-</v>
      </c>
      <c r="N27" s="75"/>
      <c r="O27" s="40"/>
      <c r="P27" s="17"/>
      <c r="R27" s="15"/>
    </row>
    <row r="28" spans="1:18" s="16" customFormat="1" ht="24.95" customHeight="1" thickBot="1">
      <c r="A28" s="15"/>
      <c r="B28" s="74"/>
      <c r="C28" s="30"/>
      <c r="D28" s="29"/>
      <c r="E28" s="28"/>
      <c r="F28" s="26">
        <v>81.63</v>
      </c>
      <c r="G28" s="149"/>
      <c r="H28" s="153" t="str">
        <f t="shared" si="0"/>
        <v>compilare colonna succes.</v>
      </c>
      <c r="I28" s="158"/>
      <c r="J28" s="21" t="str">
        <f t="shared" si="2"/>
        <v>-</v>
      </c>
      <c r="K28" s="44"/>
      <c r="L28" s="19" t="str">
        <f t="shared" si="3"/>
        <v>-</v>
      </c>
      <c r="M28" s="39" t="str">
        <f t="shared" si="1"/>
        <v>-</v>
      </c>
      <c r="N28" s="75"/>
      <c r="O28" s="40"/>
      <c r="P28" s="17"/>
      <c r="Q28" s="47"/>
      <c r="R28" s="15"/>
    </row>
    <row r="29" spans="1:18" s="16" customFormat="1" ht="24.95" customHeight="1" thickBot="1">
      <c r="A29" s="15"/>
      <c r="B29" s="74"/>
      <c r="C29" s="30"/>
      <c r="D29" s="29"/>
      <c r="E29" s="28"/>
      <c r="F29" s="26">
        <v>81.63</v>
      </c>
      <c r="G29" s="149"/>
      <c r="H29" s="153" t="str">
        <f t="shared" si="0"/>
        <v>compilare colonna succes.</v>
      </c>
      <c r="I29" s="158"/>
      <c r="J29" s="21" t="str">
        <f t="shared" si="2"/>
        <v>-</v>
      </c>
      <c r="K29" s="44"/>
      <c r="L29" s="19" t="str">
        <f t="shared" si="3"/>
        <v>-</v>
      </c>
      <c r="M29" s="39" t="str">
        <f t="shared" si="1"/>
        <v>-</v>
      </c>
      <c r="N29" s="75"/>
      <c r="O29" s="40"/>
      <c r="P29" s="17"/>
      <c r="Q29" s="47"/>
      <c r="R29" s="15"/>
    </row>
    <row r="30" spans="1:18" s="16" customFormat="1" ht="24.95" customHeight="1" thickBot="1">
      <c r="A30" s="15"/>
      <c r="B30" s="74"/>
      <c r="C30" s="30"/>
      <c r="D30" s="29"/>
      <c r="E30" s="28"/>
      <c r="F30" s="26">
        <v>81.63</v>
      </c>
      <c r="G30" s="149"/>
      <c r="H30" s="153" t="str">
        <f t="shared" si="0"/>
        <v>compilare colonna succes.</v>
      </c>
      <c r="I30" s="158"/>
      <c r="J30" s="21" t="str">
        <f t="shared" si="2"/>
        <v>-</v>
      </c>
      <c r="K30" s="44"/>
      <c r="L30" s="19" t="str">
        <f t="shared" si="3"/>
        <v>-</v>
      </c>
      <c r="M30" s="39" t="str">
        <f t="shared" si="1"/>
        <v>-</v>
      </c>
      <c r="N30" s="75"/>
      <c r="O30" s="40"/>
      <c r="P30" s="17"/>
      <c r="R30" s="15"/>
    </row>
    <row r="31" spans="1:18" s="16" customFormat="1" ht="24.95" customHeight="1" thickBot="1">
      <c r="A31" s="15"/>
      <c r="B31" s="74"/>
      <c r="C31" s="30"/>
      <c r="D31" s="29"/>
      <c r="E31" s="28"/>
      <c r="F31" s="26">
        <v>81.63</v>
      </c>
      <c r="G31" s="149"/>
      <c r="H31" s="153" t="str">
        <f t="shared" si="0"/>
        <v>compilare colonna succes.</v>
      </c>
      <c r="I31" s="158"/>
      <c r="J31" s="21" t="str">
        <f t="shared" si="2"/>
        <v>-</v>
      </c>
      <c r="K31" s="44"/>
      <c r="L31" s="19" t="str">
        <f t="shared" si="3"/>
        <v>-</v>
      </c>
      <c r="M31" s="39" t="str">
        <f t="shared" si="1"/>
        <v>-</v>
      </c>
      <c r="N31" s="75"/>
      <c r="O31" s="40"/>
      <c r="P31" s="17"/>
      <c r="R31" s="15"/>
    </row>
    <row r="32" spans="1:18" s="16" customFormat="1" ht="24.95" customHeight="1" thickBot="1">
      <c r="A32" s="15"/>
      <c r="B32" s="74"/>
      <c r="C32" s="30"/>
      <c r="D32" s="29"/>
      <c r="E32" s="28"/>
      <c r="F32" s="26">
        <v>81.62</v>
      </c>
      <c r="G32" s="149"/>
      <c r="H32" s="153" t="str">
        <f t="shared" si="0"/>
        <v>compilare colonna succes.</v>
      </c>
      <c r="I32" s="158"/>
      <c r="J32" s="21" t="str">
        <f t="shared" si="2"/>
        <v>-</v>
      </c>
      <c r="K32" s="44"/>
      <c r="L32" s="19" t="str">
        <f t="shared" si="3"/>
        <v>-</v>
      </c>
      <c r="M32" s="39" t="str">
        <f t="shared" si="1"/>
        <v>-</v>
      </c>
      <c r="N32" s="75"/>
      <c r="O32" s="40"/>
      <c r="P32" s="17"/>
      <c r="Q32" s="47"/>
      <c r="R32" s="15"/>
    </row>
    <row r="33" spans="1:18" s="16" customFormat="1" ht="24.95" customHeight="1" thickBot="1">
      <c r="A33" s="15"/>
      <c r="B33" s="74"/>
      <c r="C33" s="30"/>
      <c r="D33" s="29"/>
      <c r="E33" s="28"/>
      <c r="F33" s="26">
        <v>81.63</v>
      </c>
      <c r="G33" s="149"/>
      <c r="H33" s="153" t="str">
        <f t="shared" si="0"/>
        <v>compilare colonna succes.</v>
      </c>
      <c r="I33" s="158"/>
      <c r="J33" s="21" t="str">
        <f t="shared" si="2"/>
        <v>-</v>
      </c>
      <c r="K33" s="44"/>
      <c r="L33" s="19" t="str">
        <f t="shared" si="3"/>
        <v>-</v>
      </c>
      <c r="M33" s="39" t="str">
        <f t="shared" si="1"/>
        <v>-</v>
      </c>
      <c r="N33" s="75"/>
      <c r="O33" s="40"/>
      <c r="P33" s="17"/>
      <c r="Q33" s="47"/>
      <c r="R33" s="15"/>
    </row>
    <row r="34" spans="1:18" s="16" customFormat="1" ht="24.95" customHeight="1" thickBot="1">
      <c r="A34" s="15"/>
      <c r="B34" s="74"/>
      <c r="C34" s="30"/>
      <c r="D34" s="29"/>
      <c r="E34" s="28"/>
      <c r="F34" s="26">
        <v>81.63</v>
      </c>
      <c r="G34" s="149"/>
      <c r="H34" s="153" t="str">
        <f t="shared" si="0"/>
        <v>compilare colonna succes.</v>
      </c>
      <c r="I34" s="158"/>
      <c r="J34" s="21" t="str">
        <f t="shared" si="2"/>
        <v>-</v>
      </c>
      <c r="K34" s="44"/>
      <c r="L34" s="19" t="str">
        <f t="shared" si="3"/>
        <v>-</v>
      </c>
      <c r="M34" s="39" t="str">
        <f t="shared" si="1"/>
        <v>-</v>
      </c>
      <c r="N34" s="75"/>
      <c r="O34" s="40"/>
      <c r="P34" s="17"/>
      <c r="Q34" s="47"/>
      <c r="R34" s="15"/>
    </row>
    <row r="35" spans="1:18" s="16" customFormat="1" ht="24.95" customHeight="1" thickBot="1">
      <c r="A35" s="15"/>
      <c r="B35" s="74"/>
      <c r="C35" s="30"/>
      <c r="D35" s="29"/>
      <c r="E35" s="28"/>
      <c r="F35" s="26">
        <v>81.63</v>
      </c>
      <c r="G35" s="149"/>
      <c r="H35" s="153" t="str">
        <f t="shared" si="0"/>
        <v>compilare colonna succes.</v>
      </c>
      <c r="I35" s="158"/>
      <c r="J35" s="21" t="str">
        <f t="shared" si="2"/>
        <v>-</v>
      </c>
      <c r="K35" s="44"/>
      <c r="L35" s="19" t="str">
        <f t="shared" si="3"/>
        <v>-</v>
      </c>
      <c r="M35" s="39" t="str">
        <f t="shared" si="1"/>
        <v>-</v>
      </c>
      <c r="N35" s="75"/>
      <c r="O35" s="40"/>
      <c r="P35" s="17"/>
      <c r="Q35" s="47"/>
      <c r="R35" s="15"/>
    </row>
    <row r="36" spans="1:18" s="16" customFormat="1" ht="24.95" customHeight="1" thickBot="1">
      <c r="A36" s="15"/>
      <c r="B36" s="74"/>
      <c r="C36" s="30"/>
      <c r="D36" s="29"/>
      <c r="E36" s="28"/>
      <c r="F36" s="26">
        <v>81.63</v>
      </c>
      <c r="G36" s="149"/>
      <c r="H36" s="153" t="str">
        <f t="shared" si="0"/>
        <v>compilare colonna succes.</v>
      </c>
      <c r="I36" s="158"/>
      <c r="J36" s="21" t="str">
        <f t="shared" si="2"/>
        <v>-</v>
      </c>
      <c r="K36" s="44"/>
      <c r="L36" s="19" t="str">
        <f t="shared" si="3"/>
        <v>-</v>
      </c>
      <c r="M36" s="39" t="str">
        <f t="shared" si="1"/>
        <v>-</v>
      </c>
      <c r="N36" s="75"/>
      <c r="O36" s="40"/>
      <c r="P36" s="17"/>
      <c r="Q36" s="47"/>
      <c r="R36" s="15"/>
    </row>
    <row r="37" spans="1:18" s="16" customFormat="1" ht="24.95" customHeight="1" thickBot="1">
      <c r="A37" s="15"/>
      <c r="B37" s="74"/>
      <c r="C37" s="30"/>
      <c r="D37" s="29"/>
      <c r="E37" s="28"/>
      <c r="F37" s="26">
        <v>81.63</v>
      </c>
      <c r="G37" s="149"/>
      <c r="H37" s="153" t="str">
        <f t="shared" si="0"/>
        <v>compilare colonna succes.</v>
      </c>
      <c r="I37" s="158"/>
      <c r="J37" s="21" t="str">
        <f t="shared" si="2"/>
        <v>-</v>
      </c>
      <c r="K37" s="44"/>
      <c r="L37" s="19" t="str">
        <f t="shared" si="3"/>
        <v>-</v>
      </c>
      <c r="M37" s="39" t="str">
        <f t="shared" si="1"/>
        <v>-</v>
      </c>
      <c r="N37" s="75"/>
      <c r="O37" s="40"/>
      <c r="P37" s="17"/>
      <c r="Q37" s="47"/>
      <c r="R37" s="15"/>
    </row>
    <row r="38" spans="1:18" s="16" customFormat="1" ht="24.95" customHeight="1" thickBot="1">
      <c r="A38" s="15"/>
      <c r="B38" s="74"/>
      <c r="C38" s="30"/>
      <c r="D38" s="29"/>
      <c r="E38" s="28"/>
      <c r="F38" s="26">
        <v>81.63</v>
      </c>
      <c r="G38" s="149"/>
      <c r="H38" s="153" t="str">
        <f t="shared" si="0"/>
        <v>compilare colonna succes.</v>
      </c>
      <c r="I38" s="158"/>
      <c r="J38" s="21" t="str">
        <f t="shared" si="2"/>
        <v>-</v>
      </c>
      <c r="K38" s="44"/>
      <c r="L38" s="19" t="str">
        <f t="shared" si="3"/>
        <v>-</v>
      </c>
      <c r="M38" s="39" t="str">
        <f t="shared" si="1"/>
        <v>-</v>
      </c>
      <c r="N38" s="75"/>
      <c r="O38" s="40"/>
      <c r="P38" s="17"/>
      <c r="Q38" s="47"/>
      <c r="R38" s="15"/>
    </row>
    <row r="39" spans="1:18" s="16" customFormat="1" ht="24.95" customHeight="1" thickBot="1">
      <c r="A39" s="15"/>
      <c r="B39" s="74"/>
      <c r="C39" s="30"/>
      <c r="D39" s="29"/>
      <c r="E39" s="28"/>
      <c r="F39" s="26">
        <v>81.63</v>
      </c>
      <c r="G39" s="149"/>
      <c r="H39" s="153" t="str">
        <f t="shared" si="0"/>
        <v>compilare colonna succes.</v>
      </c>
      <c r="I39" s="158"/>
      <c r="J39" s="21" t="str">
        <f t="shared" si="2"/>
        <v>-</v>
      </c>
      <c r="K39" s="44"/>
      <c r="L39" s="19" t="str">
        <f t="shared" si="3"/>
        <v>-</v>
      </c>
      <c r="M39" s="39" t="str">
        <f t="shared" si="1"/>
        <v>-</v>
      </c>
      <c r="N39" s="75"/>
      <c r="O39" s="40"/>
      <c r="P39" s="17"/>
      <c r="Q39" s="47"/>
      <c r="R39" s="15"/>
    </row>
    <row r="40" spans="1:18" s="16" customFormat="1" ht="24.95" customHeight="1" thickBot="1">
      <c r="A40" s="15"/>
      <c r="B40" s="74"/>
      <c r="C40" s="30"/>
      <c r="D40" s="29"/>
      <c r="E40" s="28"/>
      <c r="F40" s="26">
        <v>83.61</v>
      </c>
      <c r="G40" s="149"/>
      <c r="H40" s="153" t="str">
        <f t="shared" si="0"/>
        <v>compilare colonna succes.</v>
      </c>
      <c r="I40" s="158"/>
      <c r="J40" s="21" t="str">
        <f t="shared" si="2"/>
        <v>-</v>
      </c>
      <c r="K40" s="44"/>
      <c r="L40" s="19" t="str">
        <f>IF($K$23="-","-",IF(I40&gt;0,TRUNC(I40,2)-$K$23,"-"))</f>
        <v>-</v>
      </c>
      <c r="M40" s="39" t="str">
        <f t="shared" si="1"/>
        <v>-</v>
      </c>
      <c r="N40" s="75"/>
      <c r="O40" s="40"/>
      <c r="P40" s="17"/>
      <c r="Q40" s="47"/>
      <c r="R40" s="15"/>
    </row>
    <row r="41" spans="1:18" s="16" customFormat="1" ht="24.95" customHeight="1" thickBot="1">
      <c r="A41" s="15"/>
      <c r="B41" s="76"/>
      <c r="C41" s="77"/>
      <c r="D41" s="78"/>
      <c r="E41" s="79"/>
      <c r="F41" s="80">
        <v>81.64</v>
      </c>
      <c r="G41" s="81"/>
      <c r="H41" s="153" t="str">
        <f t="shared" si="0"/>
        <v>compilare colonna succes.</v>
      </c>
      <c r="I41" s="159"/>
      <c r="J41" s="21" t="str">
        <f t="shared" si="2"/>
        <v>-</v>
      </c>
      <c r="K41" s="82"/>
      <c r="L41" s="83" t="str">
        <f>IF($K$23="-","-",IF(I41&gt;0,TRUNC(I41,2)-$K$23,"-"))</f>
        <v>-</v>
      </c>
      <c r="M41" s="84" t="str">
        <f t="shared" si="1"/>
        <v>-</v>
      </c>
      <c r="N41" s="85"/>
      <c r="O41" s="40"/>
      <c r="P41" s="17"/>
      <c r="Q41" s="47"/>
      <c r="R41" s="15"/>
    </row>
    <row r="42" spans="1:18" s="16" customFormat="1" ht="24.95" customHeight="1" thickBot="1">
      <c r="A42" s="15"/>
      <c r="B42" s="62" t="s">
        <v>15</v>
      </c>
      <c r="C42" s="63">
        <v>3</v>
      </c>
      <c r="D42" s="64">
        <v>985</v>
      </c>
      <c r="E42" s="65">
        <v>6</v>
      </c>
      <c r="F42" s="87">
        <v>81.66</v>
      </c>
      <c r="G42" s="88">
        <f>SUM(F42:F47)</f>
        <v>490</v>
      </c>
      <c r="H42" s="152" t="str">
        <f t="shared" si="0"/>
        <v>compilare colonna succes.</v>
      </c>
      <c r="I42" s="157"/>
      <c r="J42" s="68" t="str">
        <f t="shared" si="2"/>
        <v>-</v>
      </c>
      <c r="K42" s="66" t="str">
        <f>IF(OR(J42="-",J43="-",J44="-",J45="-",J46="-",J47="-"),"-",(SUM(J42:J47)/G42))</f>
        <v>-</v>
      </c>
      <c r="L42" s="69" t="str">
        <f>IF($K$42="-","-",IF(I42&gt;0,TRUNC(I42,2)-$K$42,"-"))</f>
        <v>-</v>
      </c>
      <c r="M42" s="70" t="str">
        <f t="shared" si="1"/>
        <v>-</v>
      </c>
      <c r="N42" s="71" t="str">
        <f>IF(OR(J42="-",J43="-",J44="-",J45="-",J46="-",J47="-"),"-",(SUM(M42:M47)/E42)^(0.5))</f>
        <v>-</v>
      </c>
      <c r="O42" s="40"/>
      <c r="P42" s="17"/>
      <c r="Q42" s="165"/>
      <c r="R42" s="15"/>
    </row>
    <row r="43" spans="1:18" s="16" customFormat="1" ht="24.95" customHeight="1" thickBot="1">
      <c r="A43" s="15"/>
      <c r="B43" s="72"/>
      <c r="C43" s="33"/>
      <c r="D43" s="34"/>
      <c r="E43" s="27"/>
      <c r="F43" s="26">
        <v>81.67</v>
      </c>
      <c r="G43" s="24"/>
      <c r="H43" s="153" t="str">
        <f t="shared" si="0"/>
        <v>compilare colonna succes.</v>
      </c>
      <c r="I43" s="160"/>
      <c r="J43" s="21" t="str">
        <f t="shared" si="2"/>
        <v>-</v>
      </c>
      <c r="K43" s="43"/>
      <c r="L43" s="19" t="str">
        <f t="shared" ref="L43:L47" si="4">IF($K$42="-","-",IF(I43&gt;0,TRUNC(I43,2)-$K$42,"-"))</f>
        <v>-</v>
      </c>
      <c r="M43" s="39" t="str">
        <f t="shared" si="1"/>
        <v>-</v>
      </c>
      <c r="N43" s="73"/>
      <c r="O43" s="40"/>
      <c r="P43" s="17"/>
      <c r="Q43" s="165"/>
      <c r="R43" s="15"/>
    </row>
    <row r="44" spans="1:18" s="16" customFormat="1" ht="24.95" customHeight="1" thickBot="1">
      <c r="A44" s="15"/>
      <c r="B44" s="74"/>
      <c r="C44" s="30"/>
      <c r="D44" s="29"/>
      <c r="E44" s="28"/>
      <c r="F44" s="26">
        <v>81.67</v>
      </c>
      <c r="G44" s="25"/>
      <c r="H44" s="153" t="str">
        <f t="shared" si="0"/>
        <v>compilare colonna succes.</v>
      </c>
      <c r="I44" s="160"/>
      <c r="J44" s="21" t="str">
        <f t="shared" si="2"/>
        <v>-</v>
      </c>
      <c r="K44" s="44"/>
      <c r="L44" s="19" t="str">
        <f t="shared" si="4"/>
        <v>-</v>
      </c>
      <c r="M44" s="39" t="str">
        <f t="shared" si="1"/>
        <v>-</v>
      </c>
      <c r="N44" s="75"/>
      <c r="O44" s="40"/>
      <c r="P44" s="17"/>
      <c r="Q44" s="165"/>
      <c r="R44" s="15"/>
    </row>
    <row r="45" spans="1:18" s="16" customFormat="1" ht="24.95" customHeight="1" thickBot="1">
      <c r="A45" s="15"/>
      <c r="B45" s="74"/>
      <c r="C45" s="30"/>
      <c r="D45" s="29"/>
      <c r="E45" s="28"/>
      <c r="F45" s="26">
        <v>81.67</v>
      </c>
      <c r="G45" s="25"/>
      <c r="H45" s="153" t="str">
        <f t="shared" si="0"/>
        <v>compilare colonna succes.</v>
      </c>
      <c r="I45" s="160"/>
      <c r="J45" s="21" t="str">
        <f t="shared" si="2"/>
        <v>-</v>
      </c>
      <c r="K45" s="44"/>
      <c r="L45" s="19" t="str">
        <f t="shared" si="4"/>
        <v>-</v>
      </c>
      <c r="M45" s="39" t="str">
        <f t="shared" si="1"/>
        <v>-</v>
      </c>
      <c r="N45" s="75"/>
      <c r="O45" s="40"/>
      <c r="P45" s="17"/>
      <c r="Q45" s="165"/>
      <c r="R45" s="15"/>
    </row>
    <row r="46" spans="1:18" s="16" customFormat="1" ht="24.95" customHeight="1" thickBot="1">
      <c r="A46" s="15"/>
      <c r="B46" s="74"/>
      <c r="C46" s="30"/>
      <c r="D46" s="29"/>
      <c r="E46" s="28"/>
      <c r="F46" s="26">
        <v>81.67</v>
      </c>
      <c r="G46" s="25"/>
      <c r="H46" s="153" t="str">
        <f t="shared" si="0"/>
        <v>compilare colonna succes.</v>
      </c>
      <c r="I46" s="160"/>
      <c r="J46" s="21" t="str">
        <f t="shared" si="2"/>
        <v>-</v>
      </c>
      <c r="K46" s="44"/>
      <c r="L46" s="19" t="str">
        <f t="shared" si="4"/>
        <v>-</v>
      </c>
      <c r="M46" s="39" t="str">
        <f t="shared" si="1"/>
        <v>-</v>
      </c>
      <c r="N46" s="75"/>
      <c r="O46" s="40"/>
      <c r="P46" s="17"/>
      <c r="Q46" s="165"/>
      <c r="R46" s="15"/>
    </row>
    <row r="47" spans="1:18" s="16" customFormat="1" ht="24.95" customHeight="1" thickBot="1">
      <c r="A47" s="15"/>
      <c r="B47" s="76"/>
      <c r="C47" s="77"/>
      <c r="D47" s="78"/>
      <c r="E47" s="79"/>
      <c r="F47" s="80">
        <v>81.66</v>
      </c>
      <c r="G47" s="81"/>
      <c r="H47" s="153" t="str">
        <f t="shared" si="0"/>
        <v>compilare colonna succes.</v>
      </c>
      <c r="I47" s="159"/>
      <c r="J47" s="21" t="str">
        <f t="shared" si="2"/>
        <v>-</v>
      </c>
      <c r="K47" s="82"/>
      <c r="L47" s="83" t="str">
        <f t="shared" si="4"/>
        <v>-</v>
      </c>
      <c r="M47" s="84" t="str">
        <f t="shared" si="1"/>
        <v>-</v>
      </c>
      <c r="N47" s="85"/>
      <c r="O47" s="40"/>
      <c r="P47" s="17"/>
      <c r="Q47" s="165"/>
      <c r="R47" s="15"/>
    </row>
    <row r="48" spans="1:18" s="16" customFormat="1" ht="24.95" customHeight="1" thickBot="1">
      <c r="A48" s="15"/>
      <c r="B48" s="89" t="s">
        <v>15</v>
      </c>
      <c r="C48" s="90">
        <v>4</v>
      </c>
      <c r="D48" s="50">
        <v>986</v>
      </c>
      <c r="E48" s="91">
        <v>13</v>
      </c>
      <c r="F48" s="92">
        <v>81.64</v>
      </c>
      <c r="G48" s="86">
        <f>SUM(F48:F60)</f>
        <v>977</v>
      </c>
      <c r="H48" s="152" t="str">
        <f t="shared" si="0"/>
        <v>compilare colonna succes.</v>
      </c>
      <c r="I48" s="161"/>
      <c r="J48" s="68" t="str">
        <f t="shared" si="2"/>
        <v>-</v>
      </c>
      <c r="K48" s="93" t="str">
        <f>IF(OR(J48="-",J49="-",J50="-",J51="-",J52="-",J53="-",J54="-",J55="-",J56="-",J57="-",J58="-",J59="-",J60="-"),"-",(SUM(J48:J60)/G48))</f>
        <v>-</v>
      </c>
      <c r="L48" s="94" t="str">
        <f>IF($K$48="-","-",IF(I48&gt;0,TRUNC(I48,2)-$K$48,"-"))</f>
        <v>-</v>
      </c>
      <c r="M48" s="95" t="str">
        <f t="shared" si="1"/>
        <v>-</v>
      </c>
      <c r="N48" s="51" t="str">
        <f>IF(OR(J48="-",J49="-",J50="-",J51="-",J52="-",J53="-",J54="-",J55="-",J56="-",J57="-",J58="-",J59="-",J60="-"),"-",(SUM(M48:M60)/E48)^(0.5))</f>
        <v>-</v>
      </c>
      <c r="O48" s="40"/>
      <c r="P48" s="17"/>
      <c r="Q48" s="165"/>
      <c r="R48" s="15"/>
    </row>
    <row r="49" spans="1:18" s="16" customFormat="1" ht="24.95" customHeight="1" thickBot="1">
      <c r="A49" s="15"/>
      <c r="B49" s="96"/>
      <c r="C49" s="97"/>
      <c r="D49" s="34"/>
      <c r="E49" s="98"/>
      <c r="F49" s="99">
        <v>81.64</v>
      </c>
      <c r="G49" s="24"/>
      <c r="H49" s="153" t="str">
        <f t="shared" si="0"/>
        <v>compilare colonna succes.</v>
      </c>
      <c r="I49" s="160"/>
      <c r="J49" s="21" t="str">
        <f t="shared" si="2"/>
        <v>-</v>
      </c>
      <c r="K49" s="100"/>
      <c r="L49" s="101" t="str">
        <f t="shared" ref="L49:L60" si="5">IF($K$48="-","-",IF(I49&gt;0,TRUNC(I49,2)-$K$48,"-"))</f>
        <v>-</v>
      </c>
      <c r="M49" s="102" t="str">
        <f t="shared" si="1"/>
        <v>-</v>
      </c>
      <c r="N49" s="45"/>
      <c r="O49" s="40"/>
      <c r="P49" s="17"/>
      <c r="Q49" s="165"/>
      <c r="R49" s="15"/>
    </row>
    <row r="50" spans="1:18" s="16" customFormat="1" ht="24.95" customHeight="1" thickBot="1">
      <c r="A50" s="15"/>
      <c r="B50" s="103"/>
      <c r="C50" s="104"/>
      <c r="D50" s="29"/>
      <c r="E50" s="105"/>
      <c r="F50" s="99">
        <v>81.64</v>
      </c>
      <c r="G50" s="25"/>
      <c r="H50" s="153" t="str">
        <f t="shared" si="0"/>
        <v>compilare colonna succes.</v>
      </c>
      <c r="I50" s="160"/>
      <c r="J50" s="21" t="str">
        <f t="shared" si="2"/>
        <v>-</v>
      </c>
      <c r="K50" s="106"/>
      <c r="L50" s="101" t="str">
        <f t="shared" si="5"/>
        <v>-</v>
      </c>
      <c r="M50" s="102" t="str">
        <f t="shared" si="1"/>
        <v>-</v>
      </c>
      <c r="N50" s="46"/>
      <c r="O50" s="40"/>
      <c r="P50" s="17"/>
      <c r="Q50" s="165"/>
      <c r="R50" s="15"/>
    </row>
    <row r="51" spans="1:18" s="16" customFormat="1" ht="24.95" customHeight="1" thickBot="1">
      <c r="A51" s="15"/>
      <c r="B51" s="103"/>
      <c r="C51" s="104"/>
      <c r="D51" s="29"/>
      <c r="E51" s="105"/>
      <c r="F51" s="99">
        <v>40.39</v>
      </c>
      <c r="G51" s="25"/>
      <c r="H51" s="153" t="str">
        <f t="shared" si="0"/>
        <v>compilare colonna succes.</v>
      </c>
      <c r="I51" s="160"/>
      <c r="J51" s="21" t="str">
        <f t="shared" si="2"/>
        <v>-</v>
      </c>
      <c r="K51" s="106"/>
      <c r="L51" s="101" t="str">
        <f t="shared" si="5"/>
        <v>-</v>
      </c>
      <c r="M51" s="102" t="str">
        <f t="shared" si="1"/>
        <v>-</v>
      </c>
      <c r="N51" s="46"/>
      <c r="O51" s="40"/>
      <c r="P51" s="17"/>
      <c r="Q51" s="165"/>
      <c r="R51" s="15"/>
    </row>
    <row r="52" spans="1:18" s="16" customFormat="1" ht="24.95" customHeight="1" thickBot="1">
      <c r="A52" s="15"/>
      <c r="B52" s="103"/>
      <c r="C52" s="104"/>
      <c r="D52" s="29"/>
      <c r="E52" s="105"/>
      <c r="F52" s="107">
        <v>38.6</v>
      </c>
      <c r="G52" s="25"/>
      <c r="H52" s="153" t="str">
        <f t="shared" si="0"/>
        <v>compilare colonna succes.</v>
      </c>
      <c r="I52" s="160"/>
      <c r="J52" s="21" t="str">
        <f t="shared" si="2"/>
        <v>-</v>
      </c>
      <c r="K52" s="106"/>
      <c r="L52" s="101" t="str">
        <f t="shared" si="5"/>
        <v>-</v>
      </c>
      <c r="M52" s="102" t="str">
        <f t="shared" si="1"/>
        <v>-</v>
      </c>
      <c r="N52" s="46"/>
      <c r="O52" s="40"/>
      <c r="P52" s="17"/>
      <c r="Q52" s="165"/>
      <c r="R52" s="15"/>
    </row>
    <row r="53" spans="1:18" s="16" customFormat="1" ht="24.95" customHeight="1" thickBot="1">
      <c r="A53" s="15"/>
      <c r="B53" s="103"/>
      <c r="C53" s="104"/>
      <c r="D53" s="29"/>
      <c r="E53" s="105"/>
      <c r="F53" s="99">
        <v>81.61</v>
      </c>
      <c r="G53" s="25"/>
      <c r="H53" s="153" t="str">
        <f t="shared" si="0"/>
        <v>compilare colonna succes.</v>
      </c>
      <c r="I53" s="160"/>
      <c r="J53" s="21" t="str">
        <f t="shared" si="2"/>
        <v>-</v>
      </c>
      <c r="K53" s="106"/>
      <c r="L53" s="101" t="str">
        <f t="shared" si="5"/>
        <v>-</v>
      </c>
      <c r="M53" s="102" t="str">
        <f t="shared" si="1"/>
        <v>-</v>
      </c>
      <c r="N53" s="46"/>
      <c r="O53" s="40"/>
      <c r="P53" s="17"/>
      <c r="Q53" s="165"/>
      <c r="R53" s="15"/>
    </row>
    <row r="54" spans="1:18" s="16" customFormat="1" ht="24.95" customHeight="1" thickBot="1">
      <c r="A54" s="15"/>
      <c r="B54" s="103"/>
      <c r="C54" s="104"/>
      <c r="D54" s="29"/>
      <c r="E54" s="105"/>
      <c r="F54" s="99">
        <v>81.64</v>
      </c>
      <c r="G54" s="25"/>
      <c r="H54" s="153" t="str">
        <f t="shared" si="0"/>
        <v>compilare colonna succes.</v>
      </c>
      <c r="I54" s="160"/>
      <c r="J54" s="21" t="str">
        <f t="shared" si="2"/>
        <v>-</v>
      </c>
      <c r="K54" s="106"/>
      <c r="L54" s="101" t="str">
        <f t="shared" si="5"/>
        <v>-</v>
      </c>
      <c r="M54" s="102" t="str">
        <f t="shared" si="1"/>
        <v>-</v>
      </c>
      <c r="N54" s="46"/>
      <c r="O54" s="40"/>
      <c r="P54" s="17"/>
      <c r="Q54" s="165"/>
      <c r="R54" s="15"/>
    </row>
    <row r="55" spans="1:18" s="16" customFormat="1" ht="24.95" customHeight="1" thickBot="1">
      <c r="A55" s="15"/>
      <c r="B55" s="103"/>
      <c r="C55" s="104"/>
      <c r="D55" s="29"/>
      <c r="E55" s="105"/>
      <c r="F55" s="99">
        <v>81.64</v>
      </c>
      <c r="G55" s="25"/>
      <c r="H55" s="153" t="str">
        <f t="shared" si="0"/>
        <v>compilare colonna succes.</v>
      </c>
      <c r="I55" s="160"/>
      <c r="J55" s="21" t="str">
        <f t="shared" si="2"/>
        <v>-</v>
      </c>
      <c r="K55" s="106"/>
      <c r="L55" s="101" t="str">
        <f t="shared" si="5"/>
        <v>-</v>
      </c>
      <c r="M55" s="102" t="str">
        <f t="shared" si="1"/>
        <v>-</v>
      </c>
      <c r="N55" s="46"/>
      <c r="O55" s="40"/>
      <c r="P55" s="17"/>
      <c r="Q55" s="165"/>
      <c r="R55" s="15"/>
    </row>
    <row r="56" spans="1:18" s="16" customFormat="1" ht="24.95" customHeight="1" thickBot="1">
      <c r="A56" s="15"/>
      <c r="B56" s="103"/>
      <c r="C56" s="104"/>
      <c r="D56" s="29"/>
      <c r="E56" s="105"/>
      <c r="F56" s="99">
        <v>81.64</v>
      </c>
      <c r="G56" s="25"/>
      <c r="H56" s="153" t="str">
        <f t="shared" si="0"/>
        <v>compilare colonna succes.</v>
      </c>
      <c r="I56" s="160"/>
      <c r="J56" s="21" t="str">
        <f t="shared" si="2"/>
        <v>-</v>
      </c>
      <c r="K56" s="106"/>
      <c r="L56" s="101" t="str">
        <f t="shared" si="5"/>
        <v>-</v>
      </c>
      <c r="M56" s="102" t="str">
        <f t="shared" si="1"/>
        <v>-</v>
      </c>
      <c r="N56" s="46"/>
      <c r="O56" s="40"/>
      <c r="P56" s="17"/>
      <c r="Q56" s="165"/>
      <c r="R56" s="15"/>
    </row>
    <row r="57" spans="1:18" s="16" customFormat="1" ht="24.95" customHeight="1" thickBot="1">
      <c r="A57" s="15"/>
      <c r="B57" s="103"/>
      <c r="C57" s="104"/>
      <c r="D57" s="29"/>
      <c r="E57" s="105"/>
      <c r="F57" s="99">
        <f>22.86+58.78</f>
        <v>81.64</v>
      </c>
      <c r="G57" s="25"/>
      <c r="H57" s="153" t="str">
        <f t="shared" si="0"/>
        <v>compilare colonna succes.</v>
      </c>
      <c r="I57" s="160"/>
      <c r="J57" s="21" t="str">
        <f t="shared" si="2"/>
        <v>-</v>
      </c>
      <c r="K57" s="106"/>
      <c r="L57" s="101" t="str">
        <f t="shared" si="5"/>
        <v>-</v>
      </c>
      <c r="M57" s="102" t="str">
        <f t="shared" si="1"/>
        <v>-</v>
      </c>
      <c r="N57" s="46"/>
      <c r="O57" s="40"/>
      <c r="P57" s="17"/>
      <c r="Q57" s="165"/>
      <c r="R57" s="15"/>
    </row>
    <row r="58" spans="1:18" s="16" customFormat="1" ht="24.95" customHeight="1" thickBot="1">
      <c r="A58" s="15"/>
      <c r="B58" s="103"/>
      <c r="C58" s="104"/>
      <c r="D58" s="29"/>
      <c r="E58" s="105"/>
      <c r="F58" s="99">
        <f t="shared" ref="F58:F60" si="6">22.86+58.78</f>
        <v>81.64</v>
      </c>
      <c r="G58" s="25"/>
      <c r="H58" s="153" t="str">
        <f t="shared" si="0"/>
        <v>compilare colonna succes.</v>
      </c>
      <c r="I58" s="160"/>
      <c r="J58" s="21" t="str">
        <f t="shared" si="2"/>
        <v>-</v>
      </c>
      <c r="K58" s="106"/>
      <c r="L58" s="101" t="str">
        <f t="shared" si="5"/>
        <v>-</v>
      </c>
      <c r="M58" s="102" t="str">
        <f t="shared" si="1"/>
        <v>-</v>
      </c>
      <c r="N58" s="46"/>
      <c r="O58" s="40"/>
      <c r="P58" s="17"/>
      <c r="Q58" s="165"/>
      <c r="R58" s="15"/>
    </row>
    <row r="59" spans="1:18" s="16" customFormat="1" ht="24.95" customHeight="1" thickBot="1">
      <c r="A59" s="15"/>
      <c r="B59" s="103"/>
      <c r="C59" s="104"/>
      <c r="D59" s="29"/>
      <c r="E59" s="105"/>
      <c r="F59" s="99">
        <f t="shared" si="6"/>
        <v>81.64</v>
      </c>
      <c r="G59" s="25"/>
      <c r="H59" s="153" t="str">
        <f t="shared" si="0"/>
        <v>compilare colonna succes.</v>
      </c>
      <c r="I59" s="160"/>
      <c r="J59" s="21" t="str">
        <f t="shared" si="2"/>
        <v>-</v>
      </c>
      <c r="K59" s="106"/>
      <c r="L59" s="101" t="str">
        <f t="shared" si="5"/>
        <v>-</v>
      </c>
      <c r="M59" s="102" t="str">
        <f t="shared" si="1"/>
        <v>-</v>
      </c>
      <c r="N59" s="46"/>
      <c r="O59" s="40"/>
      <c r="P59" s="17"/>
      <c r="Q59" s="165"/>
      <c r="R59" s="15"/>
    </row>
    <row r="60" spans="1:18" s="16" customFormat="1" ht="24.95" customHeight="1" thickBot="1">
      <c r="A60" s="15"/>
      <c r="B60" s="103"/>
      <c r="C60" s="104"/>
      <c r="D60" s="29"/>
      <c r="E60" s="105"/>
      <c r="F60" s="108">
        <f t="shared" si="6"/>
        <v>81.64</v>
      </c>
      <c r="G60" s="25"/>
      <c r="H60" s="153" t="str">
        <f t="shared" si="0"/>
        <v>compilare colonna succes.</v>
      </c>
      <c r="I60" s="162"/>
      <c r="J60" s="21" t="str">
        <f t="shared" si="2"/>
        <v>-</v>
      </c>
      <c r="K60" s="106"/>
      <c r="L60" s="109" t="str">
        <f t="shared" si="5"/>
        <v>-</v>
      </c>
      <c r="M60" s="110" t="str">
        <f t="shared" si="1"/>
        <v>-</v>
      </c>
      <c r="N60" s="46"/>
      <c r="O60" s="40"/>
      <c r="P60" s="17"/>
      <c r="Q60" s="165"/>
      <c r="R60" s="15"/>
    </row>
    <row r="61" spans="1:18" s="16" customFormat="1" ht="24.95" customHeight="1" thickBot="1">
      <c r="A61" s="15"/>
      <c r="B61" s="62" t="s">
        <v>15</v>
      </c>
      <c r="C61" s="63">
        <v>5</v>
      </c>
      <c r="D61" s="64">
        <v>987</v>
      </c>
      <c r="E61" s="65">
        <v>20</v>
      </c>
      <c r="F61" s="87">
        <v>81.64</v>
      </c>
      <c r="G61" s="111">
        <f>SUM(F61:F80)</f>
        <v>1614.0000000000002</v>
      </c>
      <c r="H61" s="152" t="str">
        <f t="shared" si="0"/>
        <v>compilare colonna succes.</v>
      </c>
      <c r="I61" s="157"/>
      <c r="J61" s="68" t="str">
        <f t="shared" si="2"/>
        <v>-</v>
      </c>
      <c r="K61" s="66" t="str">
        <f>IF(OR(J61="-",J62="-",J63="-",J64="-",J65="-",J66="-",J67="-",J68="-",J69="-",J70="-",J71="-",J72="-",J73="-",J74="-",J75="-",J76="-",J77="-",J78="-",J79="-",J80="-"),"-",(SUM(J61:J80)/G61))</f>
        <v>-</v>
      </c>
      <c r="L61" s="69" t="str">
        <f>IF($K$61="-","-",IF(I61&gt;0,TRUNC(I61,2)-$K$61,"-"))</f>
        <v>-</v>
      </c>
      <c r="M61" s="70" t="str">
        <f t="shared" si="1"/>
        <v>-</v>
      </c>
      <c r="N61" s="71" t="str">
        <f>IF(OR(J61="-",J62="-",J63="-",J64="-",J65="-",J66="-",J67="-",J68="-",J69="-",J70="-",J71="-",J72="-",J73="-",J74="-",J75="-",J76="-",J77="-",J78="-",J79="-",J80="-"),"-",(SUM(M61:M80)/E61)^(0.5))</f>
        <v>-</v>
      </c>
      <c r="O61" s="40"/>
      <c r="P61" s="17"/>
      <c r="Q61" s="165"/>
      <c r="R61" s="15"/>
    </row>
    <row r="62" spans="1:18" s="16" customFormat="1" ht="24.95" customHeight="1" thickBot="1">
      <c r="A62" s="15"/>
      <c r="B62" s="112"/>
      <c r="C62" s="36"/>
      <c r="D62" s="36"/>
      <c r="E62" s="37"/>
      <c r="F62" s="26">
        <v>81.64</v>
      </c>
      <c r="G62" s="24"/>
      <c r="H62" s="153" t="str">
        <f t="shared" si="0"/>
        <v>compilare colonna succes.</v>
      </c>
      <c r="I62" s="160"/>
      <c r="J62" s="21" t="str">
        <f t="shared" si="2"/>
        <v>-</v>
      </c>
      <c r="K62" s="31"/>
      <c r="L62" s="19" t="str">
        <f t="shared" ref="L62:L80" si="7">IF($K$61="-","-",IF(I62&gt;0,TRUNC(I62,2)-$K$61,"-"))</f>
        <v>-</v>
      </c>
      <c r="M62" s="39" t="str">
        <f t="shared" si="1"/>
        <v>-</v>
      </c>
      <c r="N62" s="113"/>
      <c r="O62" s="40"/>
      <c r="P62" s="17"/>
      <c r="Q62" s="47"/>
      <c r="R62" s="15"/>
    </row>
    <row r="63" spans="1:18" s="16" customFormat="1" ht="24.95" customHeight="1" thickBot="1">
      <c r="A63" s="15"/>
      <c r="B63" s="114"/>
      <c r="C63" s="23"/>
      <c r="D63" s="23"/>
      <c r="E63" s="38"/>
      <c r="F63" s="26">
        <v>81.64</v>
      </c>
      <c r="G63" s="25"/>
      <c r="H63" s="153" t="str">
        <f t="shared" si="0"/>
        <v>compilare colonna succes.</v>
      </c>
      <c r="I63" s="160"/>
      <c r="J63" s="21" t="str">
        <f t="shared" si="2"/>
        <v>-</v>
      </c>
      <c r="K63" s="32"/>
      <c r="L63" s="19" t="str">
        <f t="shared" si="7"/>
        <v>-</v>
      </c>
      <c r="M63" s="39" t="str">
        <f t="shared" si="1"/>
        <v>-</v>
      </c>
      <c r="N63" s="115"/>
      <c r="O63" s="40"/>
      <c r="P63" s="17"/>
      <c r="Q63" s="47"/>
      <c r="R63" s="15"/>
    </row>
    <row r="64" spans="1:18" s="16" customFormat="1" ht="24.95" customHeight="1" thickBot="1">
      <c r="A64" s="15"/>
      <c r="B64" s="114"/>
      <c r="C64" s="23"/>
      <c r="D64" s="23"/>
      <c r="E64" s="38"/>
      <c r="F64" s="26">
        <v>81.64</v>
      </c>
      <c r="G64" s="25"/>
      <c r="H64" s="153" t="str">
        <f t="shared" si="0"/>
        <v>compilare colonna succes.</v>
      </c>
      <c r="I64" s="160"/>
      <c r="J64" s="21" t="str">
        <f t="shared" si="2"/>
        <v>-</v>
      </c>
      <c r="K64" s="32"/>
      <c r="L64" s="19" t="str">
        <f t="shared" si="7"/>
        <v>-</v>
      </c>
      <c r="M64" s="39" t="str">
        <f t="shared" si="1"/>
        <v>-</v>
      </c>
      <c r="N64" s="115"/>
      <c r="O64" s="40"/>
      <c r="P64" s="17"/>
      <c r="Q64" s="47"/>
      <c r="R64" s="15"/>
    </row>
    <row r="65" spans="1:18" s="16" customFormat="1" ht="24.95" customHeight="1" thickBot="1">
      <c r="A65" s="15"/>
      <c r="B65" s="114"/>
      <c r="C65" s="23"/>
      <c r="D65" s="23"/>
      <c r="E65" s="38"/>
      <c r="F65" s="26">
        <v>39.869999999999997</v>
      </c>
      <c r="G65" s="25"/>
      <c r="H65" s="153" t="str">
        <f t="shared" si="0"/>
        <v>compilare colonna succes.</v>
      </c>
      <c r="I65" s="160"/>
      <c r="J65" s="21" t="str">
        <f t="shared" si="2"/>
        <v>-</v>
      </c>
      <c r="K65" s="32"/>
      <c r="L65" s="19" t="str">
        <f t="shared" si="7"/>
        <v>-</v>
      </c>
      <c r="M65" s="39" t="str">
        <f t="shared" si="1"/>
        <v>-</v>
      </c>
      <c r="N65" s="115"/>
      <c r="O65" s="40"/>
      <c r="P65" s="17"/>
      <c r="Q65" s="47"/>
      <c r="R65" s="15"/>
    </row>
    <row r="66" spans="1:18" s="16" customFormat="1" ht="24.95" customHeight="1" thickBot="1">
      <c r="A66" s="15"/>
      <c r="B66" s="114"/>
      <c r="C66" s="23"/>
      <c r="D66" s="23"/>
      <c r="E66" s="38"/>
      <c r="F66" s="26">
        <v>41.89</v>
      </c>
      <c r="G66" s="25"/>
      <c r="H66" s="153" t="str">
        <f t="shared" si="0"/>
        <v>compilare colonna succes.</v>
      </c>
      <c r="I66" s="160"/>
      <c r="J66" s="21" t="str">
        <f t="shared" si="2"/>
        <v>-</v>
      </c>
      <c r="K66" s="32"/>
      <c r="L66" s="19" t="str">
        <f t="shared" si="7"/>
        <v>-</v>
      </c>
      <c r="M66" s="39" t="str">
        <f t="shared" si="1"/>
        <v>-</v>
      </c>
      <c r="N66" s="115"/>
      <c r="O66" s="40"/>
      <c r="P66" s="17"/>
      <c r="Q66" s="47"/>
      <c r="R66" s="15"/>
    </row>
    <row r="67" spans="1:18" s="16" customFormat="1" ht="24.95" customHeight="1" thickBot="1">
      <c r="A67" s="15"/>
      <c r="B67" s="114"/>
      <c r="C67" s="23"/>
      <c r="D67" s="23"/>
      <c r="E67" s="38"/>
      <c r="F67" s="26">
        <v>41.89</v>
      </c>
      <c r="G67" s="25"/>
      <c r="H67" s="153" t="str">
        <f t="shared" si="0"/>
        <v>compilare colonna succes.</v>
      </c>
      <c r="I67" s="160"/>
      <c r="J67" s="21" t="str">
        <f t="shared" si="2"/>
        <v>-</v>
      </c>
      <c r="K67" s="32"/>
      <c r="L67" s="19" t="str">
        <f t="shared" si="7"/>
        <v>-</v>
      </c>
      <c r="M67" s="39" t="str">
        <f t="shared" si="1"/>
        <v>-</v>
      </c>
      <c r="N67" s="115"/>
      <c r="O67" s="40"/>
      <c r="P67" s="17"/>
      <c r="Q67" s="47"/>
      <c r="R67" s="15"/>
    </row>
    <row r="68" spans="1:18" s="16" customFormat="1" ht="24.95" customHeight="1" thickBot="1">
      <c r="A68" s="15"/>
      <c r="B68" s="114"/>
      <c r="C68" s="23"/>
      <c r="D68" s="23"/>
      <c r="E68" s="38"/>
      <c r="F68" s="26">
        <v>39.869999999999997</v>
      </c>
      <c r="G68" s="25"/>
      <c r="H68" s="153" t="str">
        <f t="shared" si="0"/>
        <v>compilare colonna succes.</v>
      </c>
      <c r="I68" s="160"/>
      <c r="J68" s="21" t="str">
        <f t="shared" si="2"/>
        <v>-</v>
      </c>
      <c r="K68" s="32"/>
      <c r="L68" s="19" t="str">
        <f t="shared" si="7"/>
        <v>-</v>
      </c>
      <c r="M68" s="39" t="str">
        <f t="shared" si="1"/>
        <v>-</v>
      </c>
      <c r="N68" s="115"/>
      <c r="O68" s="40"/>
      <c r="P68" s="17"/>
      <c r="Q68" s="47"/>
      <c r="R68" s="15"/>
    </row>
    <row r="69" spans="1:18" s="16" customFormat="1" ht="24.95" customHeight="1" thickBot="1">
      <c r="A69" s="15"/>
      <c r="B69" s="114"/>
      <c r="C69" s="23"/>
      <c r="D69" s="23"/>
      <c r="E69" s="38"/>
      <c r="F69" s="26">
        <v>81.64</v>
      </c>
      <c r="G69" s="25"/>
      <c r="H69" s="153" t="str">
        <f t="shared" si="0"/>
        <v>compilare colonna succes.</v>
      </c>
      <c r="I69" s="160"/>
      <c r="J69" s="21" t="str">
        <f t="shared" si="2"/>
        <v>-</v>
      </c>
      <c r="K69" s="32"/>
      <c r="L69" s="19" t="str">
        <f t="shared" si="7"/>
        <v>-</v>
      </c>
      <c r="M69" s="39" t="str">
        <f t="shared" si="1"/>
        <v>-</v>
      </c>
      <c r="N69" s="115"/>
      <c r="O69" s="40"/>
      <c r="P69" s="17"/>
      <c r="Q69" s="47"/>
      <c r="R69" s="15"/>
    </row>
    <row r="70" spans="1:18" s="16" customFormat="1" ht="24.95" customHeight="1" thickBot="1">
      <c r="A70" s="15"/>
      <c r="B70" s="114"/>
      <c r="C70" s="23"/>
      <c r="D70" s="23"/>
      <c r="E70" s="38"/>
      <c r="F70" s="26">
        <v>81.64</v>
      </c>
      <c r="G70" s="25"/>
      <c r="H70" s="153" t="str">
        <f t="shared" si="0"/>
        <v>compilare colonna succes.</v>
      </c>
      <c r="I70" s="160"/>
      <c r="J70" s="21" t="str">
        <f t="shared" si="2"/>
        <v>-</v>
      </c>
      <c r="K70" s="32"/>
      <c r="L70" s="19" t="str">
        <f t="shared" si="7"/>
        <v>-</v>
      </c>
      <c r="M70" s="39" t="str">
        <f t="shared" si="1"/>
        <v>-</v>
      </c>
      <c r="N70" s="115"/>
      <c r="O70" s="40"/>
      <c r="P70" s="17"/>
      <c r="Q70" s="47"/>
      <c r="R70" s="15"/>
    </row>
    <row r="71" spans="1:18" s="16" customFormat="1" ht="24.95" customHeight="1" thickBot="1">
      <c r="A71" s="15"/>
      <c r="B71" s="114"/>
      <c r="C71" s="23"/>
      <c r="D71" s="23"/>
      <c r="E71" s="38"/>
      <c r="F71" s="26">
        <v>81.64</v>
      </c>
      <c r="G71" s="25"/>
      <c r="H71" s="153" t="str">
        <f t="shared" si="0"/>
        <v>compilare colonna succes.</v>
      </c>
      <c r="I71" s="160"/>
      <c r="J71" s="21" t="str">
        <f t="shared" si="2"/>
        <v>-</v>
      </c>
      <c r="K71" s="32"/>
      <c r="L71" s="19" t="str">
        <f t="shared" si="7"/>
        <v>-</v>
      </c>
      <c r="M71" s="39" t="str">
        <f t="shared" si="1"/>
        <v>-</v>
      </c>
      <c r="N71" s="115"/>
      <c r="O71" s="40"/>
      <c r="P71" s="17"/>
      <c r="Q71" s="47"/>
      <c r="R71" s="15"/>
    </row>
    <row r="72" spans="1:18" s="16" customFormat="1" ht="24.95" customHeight="1" thickBot="1">
      <c r="A72" s="15"/>
      <c r="B72" s="114"/>
      <c r="C72" s="23"/>
      <c r="D72" s="23"/>
      <c r="E72" s="38"/>
      <c r="F72" s="26">
        <v>81.64</v>
      </c>
      <c r="G72" s="25"/>
      <c r="H72" s="153" t="str">
        <f t="shared" si="0"/>
        <v>compilare colonna succes.</v>
      </c>
      <c r="I72" s="160"/>
      <c r="J72" s="21" t="str">
        <f t="shared" si="2"/>
        <v>-</v>
      </c>
      <c r="K72" s="32"/>
      <c r="L72" s="19" t="str">
        <f t="shared" si="7"/>
        <v>-</v>
      </c>
      <c r="M72" s="39" t="str">
        <f t="shared" si="1"/>
        <v>-</v>
      </c>
      <c r="N72" s="115"/>
      <c r="O72" s="40"/>
      <c r="P72" s="17"/>
      <c r="Q72" s="47"/>
      <c r="R72" s="15"/>
    </row>
    <row r="73" spans="1:18" s="16" customFormat="1" ht="24.95" customHeight="1" thickBot="1">
      <c r="A73" s="15"/>
      <c r="B73" s="114"/>
      <c r="C73" s="23"/>
      <c r="D73" s="23"/>
      <c r="E73" s="38"/>
      <c r="F73" s="26">
        <v>81.64</v>
      </c>
      <c r="G73" s="25"/>
      <c r="H73" s="153" t="str">
        <f t="shared" si="0"/>
        <v>compilare colonna succes.</v>
      </c>
      <c r="I73" s="160"/>
      <c r="J73" s="21" t="str">
        <f t="shared" si="2"/>
        <v>-</v>
      </c>
      <c r="K73" s="32"/>
      <c r="L73" s="19" t="str">
        <f t="shared" si="7"/>
        <v>-</v>
      </c>
      <c r="M73" s="39" t="str">
        <f t="shared" si="1"/>
        <v>-</v>
      </c>
      <c r="N73" s="115"/>
      <c r="O73" s="40"/>
      <c r="P73" s="17"/>
      <c r="Q73" s="47"/>
      <c r="R73" s="15"/>
    </row>
    <row r="74" spans="1:18" s="16" customFormat="1" ht="24.95" customHeight="1" thickBot="1">
      <c r="A74" s="15"/>
      <c r="B74" s="114"/>
      <c r="C74" s="23"/>
      <c r="D74" s="23"/>
      <c r="E74" s="38"/>
      <c r="F74" s="26">
        <v>81.64</v>
      </c>
      <c r="G74" s="25"/>
      <c r="H74" s="153" t="str">
        <f t="shared" si="0"/>
        <v>compilare colonna succes.</v>
      </c>
      <c r="I74" s="160"/>
      <c r="J74" s="21" t="str">
        <f t="shared" si="2"/>
        <v>-</v>
      </c>
      <c r="K74" s="32"/>
      <c r="L74" s="19" t="str">
        <f t="shared" si="7"/>
        <v>-</v>
      </c>
      <c r="M74" s="39" t="str">
        <f t="shared" si="1"/>
        <v>-</v>
      </c>
      <c r="N74" s="115"/>
      <c r="O74" s="40"/>
      <c r="P74" s="17"/>
      <c r="Q74" s="47"/>
      <c r="R74" s="15"/>
    </row>
    <row r="75" spans="1:18" s="16" customFormat="1" ht="24.95" customHeight="1" thickBot="1">
      <c r="A75" s="15"/>
      <c r="B75" s="114"/>
      <c r="C75" s="23"/>
      <c r="D75" s="23"/>
      <c r="E75" s="38"/>
      <c r="F75" s="26">
        <f t="shared" ref="F75:F80" si="8">33.68+24.52+22.4+25.08</f>
        <v>105.67999999999999</v>
      </c>
      <c r="G75" s="25"/>
      <c r="H75" s="153" t="str">
        <f t="shared" si="0"/>
        <v>compilare colonna succes.</v>
      </c>
      <c r="I75" s="160"/>
      <c r="J75" s="21" t="str">
        <f t="shared" si="2"/>
        <v>-</v>
      </c>
      <c r="K75" s="32"/>
      <c r="L75" s="19" t="str">
        <f t="shared" si="7"/>
        <v>-</v>
      </c>
      <c r="M75" s="39" t="str">
        <f t="shared" si="1"/>
        <v>-</v>
      </c>
      <c r="N75" s="115"/>
      <c r="O75" s="40"/>
      <c r="P75" s="17"/>
      <c r="Q75" s="47"/>
      <c r="R75" s="15"/>
    </row>
    <row r="76" spans="1:18" s="16" customFormat="1" ht="24.95" customHeight="1" thickBot="1">
      <c r="A76" s="15"/>
      <c r="B76" s="114"/>
      <c r="C76" s="23"/>
      <c r="D76" s="23"/>
      <c r="E76" s="38"/>
      <c r="F76" s="26">
        <f t="shared" si="8"/>
        <v>105.67999999999999</v>
      </c>
      <c r="G76" s="25"/>
      <c r="H76" s="153" t="str">
        <f t="shared" si="0"/>
        <v>compilare colonna succes.</v>
      </c>
      <c r="I76" s="160"/>
      <c r="J76" s="21" t="str">
        <f t="shared" si="2"/>
        <v>-</v>
      </c>
      <c r="K76" s="32"/>
      <c r="L76" s="19" t="str">
        <f t="shared" si="7"/>
        <v>-</v>
      </c>
      <c r="M76" s="39" t="str">
        <f t="shared" si="1"/>
        <v>-</v>
      </c>
      <c r="N76" s="115"/>
      <c r="O76" s="40"/>
      <c r="P76" s="17"/>
      <c r="Q76" s="47"/>
      <c r="R76" s="15"/>
    </row>
    <row r="77" spans="1:18" s="16" customFormat="1" ht="24.95" customHeight="1" thickBot="1">
      <c r="A77" s="15"/>
      <c r="B77" s="114"/>
      <c r="C77" s="23"/>
      <c r="D77" s="23"/>
      <c r="E77" s="38"/>
      <c r="F77" s="26">
        <f t="shared" si="8"/>
        <v>105.67999999999999</v>
      </c>
      <c r="G77" s="25"/>
      <c r="H77" s="153" t="str">
        <f t="shared" si="0"/>
        <v>compilare colonna succes.</v>
      </c>
      <c r="I77" s="160"/>
      <c r="J77" s="21" t="str">
        <f t="shared" si="2"/>
        <v>-</v>
      </c>
      <c r="K77" s="32"/>
      <c r="L77" s="19" t="str">
        <f t="shared" si="7"/>
        <v>-</v>
      </c>
      <c r="M77" s="39" t="str">
        <f t="shared" si="1"/>
        <v>-</v>
      </c>
      <c r="N77" s="115"/>
      <c r="O77" s="40"/>
      <c r="P77" s="17"/>
      <c r="Q77" s="47"/>
      <c r="R77" s="15"/>
    </row>
    <row r="78" spans="1:18" s="16" customFormat="1" ht="24.95" customHeight="1" thickBot="1">
      <c r="A78" s="15"/>
      <c r="B78" s="114"/>
      <c r="C78" s="23"/>
      <c r="D78" s="23"/>
      <c r="E78" s="38"/>
      <c r="F78" s="26">
        <f t="shared" si="8"/>
        <v>105.67999999999999</v>
      </c>
      <c r="G78" s="25"/>
      <c r="H78" s="153" t="str">
        <f t="shared" si="0"/>
        <v>compilare colonna succes.</v>
      </c>
      <c r="I78" s="160"/>
      <c r="J78" s="21" t="str">
        <f t="shared" si="2"/>
        <v>-</v>
      </c>
      <c r="K78" s="32"/>
      <c r="L78" s="19" t="str">
        <f t="shared" si="7"/>
        <v>-</v>
      </c>
      <c r="M78" s="39" t="str">
        <f t="shared" si="1"/>
        <v>-</v>
      </c>
      <c r="N78" s="115"/>
      <c r="O78" s="40"/>
      <c r="P78" s="17"/>
      <c r="Q78" s="47"/>
      <c r="R78" s="15"/>
    </row>
    <row r="79" spans="1:18" s="16" customFormat="1" ht="24.95" customHeight="1" thickBot="1">
      <c r="A79" s="15"/>
      <c r="B79" s="114"/>
      <c r="C79" s="23"/>
      <c r="D79" s="23"/>
      <c r="E79" s="38"/>
      <c r="F79" s="26">
        <f t="shared" si="8"/>
        <v>105.67999999999999</v>
      </c>
      <c r="G79" s="25"/>
      <c r="H79" s="153" t="str">
        <f t="shared" si="0"/>
        <v>compilare colonna succes.</v>
      </c>
      <c r="I79" s="160"/>
      <c r="J79" s="21" t="str">
        <f t="shared" si="2"/>
        <v>-</v>
      </c>
      <c r="K79" s="32"/>
      <c r="L79" s="19" t="str">
        <f t="shared" si="7"/>
        <v>-</v>
      </c>
      <c r="M79" s="39" t="str">
        <f t="shared" si="1"/>
        <v>-</v>
      </c>
      <c r="N79" s="115"/>
      <c r="O79" s="40"/>
      <c r="P79" s="17"/>
      <c r="Q79" s="47"/>
      <c r="R79" s="15"/>
    </row>
    <row r="80" spans="1:18" s="16" customFormat="1" ht="24.95" customHeight="1" thickBot="1">
      <c r="A80" s="15"/>
      <c r="B80" s="116"/>
      <c r="C80" s="117"/>
      <c r="D80" s="117"/>
      <c r="E80" s="118"/>
      <c r="F80" s="80">
        <f t="shared" si="8"/>
        <v>105.67999999999999</v>
      </c>
      <c r="G80" s="81"/>
      <c r="H80" s="153" t="str">
        <f t="shared" si="0"/>
        <v>compilare colonna succes.</v>
      </c>
      <c r="I80" s="159"/>
      <c r="J80" s="21" t="str">
        <f t="shared" si="2"/>
        <v>-</v>
      </c>
      <c r="K80" s="120"/>
      <c r="L80" s="83" t="str">
        <f t="shared" si="7"/>
        <v>-</v>
      </c>
      <c r="M80" s="84" t="str">
        <f t="shared" si="1"/>
        <v>-</v>
      </c>
      <c r="N80" s="121"/>
      <c r="O80" s="40"/>
      <c r="P80" s="17"/>
      <c r="Q80" s="47"/>
      <c r="R80" s="15"/>
    </row>
    <row r="81" spans="1:18" s="16" customFormat="1" ht="24.95" customHeight="1" thickBot="1">
      <c r="A81" s="15"/>
      <c r="B81" s="122" t="s">
        <v>15</v>
      </c>
      <c r="C81" s="123">
        <v>6</v>
      </c>
      <c r="D81" s="124">
        <v>988</v>
      </c>
      <c r="E81" s="125">
        <v>12</v>
      </c>
      <c r="F81" s="87">
        <v>81.64</v>
      </c>
      <c r="G81" s="126">
        <f>SUM(F81:F92)</f>
        <v>1080</v>
      </c>
      <c r="H81" s="152" t="str">
        <f t="shared" si="0"/>
        <v>compilare colonna succes.</v>
      </c>
      <c r="I81" s="157"/>
      <c r="J81" s="68" t="str">
        <f t="shared" si="2"/>
        <v>-</v>
      </c>
      <c r="K81" s="68" t="str">
        <f>IF(OR(J81="-",J82="-",J83="-",J84="-",J85="-",J86="-",J87="-",J88="-",J89="-",J90="-",J91="-",J92="-"),"-",(SUM(J81:J92)/G81))</f>
        <v>-</v>
      </c>
      <c r="L81" s="69" t="str">
        <f>IF($K$81="-","-",IF(I81&gt;0,TRUNC(I81,2)-$K$81,"-"))</f>
        <v>-</v>
      </c>
      <c r="M81" s="70" t="str">
        <f t="shared" si="1"/>
        <v>-</v>
      </c>
      <c r="N81" s="71" t="str">
        <f>IF(OR(J81="-",J82="-",J83="-",J84="-",J85="-",J86="-",J87="-",J88="-",J89="-",J90="-",J91="-",J92="-"),"-",(SUM(M81:M92)/E81)^(0.5))</f>
        <v>-</v>
      </c>
      <c r="O81" s="40"/>
      <c r="P81" s="17"/>
      <c r="Q81" s="47"/>
      <c r="R81" s="15"/>
    </row>
    <row r="82" spans="1:18" s="16" customFormat="1" ht="24.95" customHeight="1" thickBot="1">
      <c r="A82" s="15"/>
      <c r="B82" s="112"/>
      <c r="C82" s="36"/>
      <c r="D82" s="36"/>
      <c r="E82" s="37"/>
      <c r="F82" s="20">
        <v>81.64</v>
      </c>
      <c r="G82" s="24"/>
      <c r="H82" s="153" t="str">
        <f t="shared" si="0"/>
        <v>compilare colonna succes.</v>
      </c>
      <c r="I82" s="160"/>
      <c r="J82" s="21" t="str">
        <f t="shared" si="2"/>
        <v>-</v>
      </c>
      <c r="K82" s="32"/>
      <c r="L82" s="19" t="str">
        <f t="shared" ref="L82:L92" si="9">IF($K$81="-","-",IF(I82&gt;0,TRUNC(I82,2)-$K$81,"-"))</f>
        <v>-</v>
      </c>
      <c r="M82" s="39" t="str">
        <f t="shared" si="1"/>
        <v>-</v>
      </c>
      <c r="N82" s="115"/>
      <c r="O82" s="40"/>
      <c r="P82" s="17"/>
      <c r="Q82" s="47"/>
      <c r="R82" s="15"/>
    </row>
    <row r="83" spans="1:18" s="16" customFormat="1" ht="24.95" customHeight="1" thickBot="1">
      <c r="A83" s="15"/>
      <c r="B83" s="114"/>
      <c r="C83" s="23"/>
      <c r="D83" s="23"/>
      <c r="E83" s="38"/>
      <c r="F83" s="20">
        <v>81.64</v>
      </c>
      <c r="G83" s="25"/>
      <c r="H83" s="153" t="str">
        <f t="shared" si="0"/>
        <v>compilare colonna succes.</v>
      </c>
      <c r="I83" s="160"/>
      <c r="J83" s="21" t="str">
        <f t="shared" si="2"/>
        <v>-</v>
      </c>
      <c r="K83" s="32"/>
      <c r="L83" s="19" t="str">
        <f t="shared" si="9"/>
        <v>-</v>
      </c>
      <c r="M83" s="39" t="str">
        <f t="shared" si="1"/>
        <v>-</v>
      </c>
      <c r="N83" s="115"/>
      <c r="O83" s="40"/>
      <c r="P83" s="17"/>
      <c r="Q83" s="47"/>
      <c r="R83" s="15"/>
    </row>
    <row r="84" spans="1:18" s="16" customFormat="1" ht="24.95" customHeight="1" thickBot="1">
      <c r="A84" s="15"/>
      <c r="B84" s="114"/>
      <c r="C84" s="23"/>
      <c r="D84" s="23"/>
      <c r="E84" s="38"/>
      <c r="F84" s="20">
        <v>81.64</v>
      </c>
      <c r="G84" s="25"/>
      <c r="H84" s="153" t="str">
        <f t="shared" si="0"/>
        <v>compilare colonna succes.</v>
      </c>
      <c r="I84" s="160"/>
      <c r="J84" s="21" t="str">
        <f t="shared" si="2"/>
        <v>-</v>
      </c>
      <c r="K84" s="32"/>
      <c r="L84" s="19" t="str">
        <f t="shared" si="9"/>
        <v>-</v>
      </c>
      <c r="M84" s="39" t="str">
        <f t="shared" si="1"/>
        <v>-</v>
      </c>
      <c r="N84" s="115"/>
      <c r="O84" s="40"/>
      <c r="P84" s="17"/>
      <c r="Q84" s="47"/>
      <c r="R84" s="15"/>
    </row>
    <row r="85" spans="1:18" s="16" customFormat="1" ht="24.95" customHeight="1" thickBot="1">
      <c r="A85" s="15"/>
      <c r="B85" s="114"/>
      <c r="C85" s="23"/>
      <c r="D85" s="23"/>
      <c r="E85" s="38"/>
      <c r="F85" s="20">
        <v>81.64</v>
      </c>
      <c r="G85" s="25"/>
      <c r="H85" s="153" t="str">
        <f t="shared" si="0"/>
        <v>compilare colonna succes.</v>
      </c>
      <c r="I85" s="160"/>
      <c r="J85" s="21" t="str">
        <f t="shared" si="2"/>
        <v>-</v>
      </c>
      <c r="K85" s="32"/>
      <c r="L85" s="19" t="str">
        <f t="shared" si="9"/>
        <v>-</v>
      </c>
      <c r="M85" s="39" t="str">
        <f t="shared" si="1"/>
        <v>-</v>
      </c>
      <c r="N85" s="115"/>
      <c r="O85" s="40"/>
      <c r="P85" s="17"/>
      <c r="Q85" s="47"/>
      <c r="R85" s="15"/>
    </row>
    <row r="86" spans="1:18" s="16" customFormat="1" ht="24.95" customHeight="1" thickBot="1">
      <c r="A86" s="15"/>
      <c r="B86" s="114"/>
      <c r="C86" s="23"/>
      <c r="D86" s="23"/>
      <c r="E86" s="38"/>
      <c r="F86" s="20">
        <v>81.64</v>
      </c>
      <c r="G86" s="25"/>
      <c r="H86" s="153" t="str">
        <f t="shared" si="0"/>
        <v>compilare colonna succes.</v>
      </c>
      <c r="I86" s="160"/>
      <c r="J86" s="21" t="str">
        <f t="shared" si="2"/>
        <v>-</v>
      </c>
      <c r="K86" s="32"/>
      <c r="L86" s="19" t="str">
        <f t="shared" si="9"/>
        <v>-</v>
      </c>
      <c r="M86" s="39" t="str">
        <f t="shared" si="1"/>
        <v>-</v>
      </c>
      <c r="N86" s="115"/>
      <c r="O86" s="40"/>
      <c r="P86" s="17"/>
      <c r="Q86" s="47"/>
      <c r="R86" s="15"/>
    </row>
    <row r="87" spans="1:18" s="16" customFormat="1" ht="24.95" customHeight="1" thickBot="1">
      <c r="A87" s="15"/>
      <c r="B87" s="114"/>
      <c r="C87" s="23"/>
      <c r="D87" s="23"/>
      <c r="E87" s="38"/>
      <c r="F87" s="20">
        <v>81.64</v>
      </c>
      <c r="G87" s="25"/>
      <c r="H87" s="153" t="str">
        <f t="shared" ref="H87:H150" si="10">IF(AND(I87&lt;=30,I87&gt;0),"A+",IF(AND(I87&gt;30,I87&lt;=40),"A",IF(AND(I87&gt;40,I87&lt;=50),"B+",IF(AND(I87&gt;50,I87&lt;=60),"B",IF(AND(I87&gt;60,I87&lt;=80),"C+",IF(AND(I87&gt;80,I87&lt;=120),"C",IF(AND(I87&gt;120,I87&lt;=180),"D",IF(AND(I87&gt;180,I87&lt;=225),"E",IF(AND(I87&gt;225,I87&lt;=270),"F",IF(I87&gt;270,"G",IF(I87="","compilare colonna succes.","NO!")))))))))))</f>
        <v>compilare colonna succes.</v>
      </c>
      <c r="I87" s="160"/>
      <c r="J87" s="21" t="str">
        <f t="shared" si="2"/>
        <v>-</v>
      </c>
      <c r="K87" s="32"/>
      <c r="L87" s="19" t="str">
        <f t="shared" si="9"/>
        <v>-</v>
      </c>
      <c r="M87" s="39" t="str">
        <f t="shared" ref="M87:M150" si="11">IF(L87="-","-",L87^2)</f>
        <v>-</v>
      </c>
      <c r="N87" s="115"/>
      <c r="O87" s="40"/>
      <c r="P87" s="17"/>
      <c r="Q87" s="47"/>
      <c r="R87" s="15"/>
    </row>
    <row r="88" spans="1:18" s="16" customFormat="1" ht="24.95" customHeight="1" thickBot="1">
      <c r="A88" s="15"/>
      <c r="B88" s="114"/>
      <c r="C88" s="23"/>
      <c r="D88" s="23"/>
      <c r="E88" s="38"/>
      <c r="F88" s="20">
        <v>81.64</v>
      </c>
      <c r="G88" s="25"/>
      <c r="H88" s="153" t="str">
        <f t="shared" si="10"/>
        <v>compilare colonna succes.</v>
      </c>
      <c r="I88" s="160"/>
      <c r="J88" s="21" t="str">
        <f t="shared" ref="J88:J151" si="12">IF(I88="","-",F88*TRUNC(I88,2))</f>
        <v>-</v>
      </c>
      <c r="K88" s="32"/>
      <c r="L88" s="19" t="str">
        <f t="shared" si="9"/>
        <v>-</v>
      </c>
      <c r="M88" s="39" t="str">
        <f t="shared" si="11"/>
        <v>-</v>
      </c>
      <c r="N88" s="115"/>
      <c r="O88" s="40"/>
      <c r="P88" s="17"/>
      <c r="Q88" s="47"/>
      <c r="R88" s="15"/>
    </row>
    <row r="89" spans="1:18" s="16" customFormat="1" ht="24.95" customHeight="1" thickBot="1">
      <c r="A89" s="15"/>
      <c r="B89" s="114"/>
      <c r="C89" s="23"/>
      <c r="D89" s="23"/>
      <c r="E89" s="38"/>
      <c r="F89" s="20">
        <f>22.65+25.07+33.92+25.08</f>
        <v>106.72</v>
      </c>
      <c r="G89" s="25"/>
      <c r="H89" s="153" t="str">
        <f t="shared" si="10"/>
        <v>compilare colonna succes.</v>
      </c>
      <c r="I89" s="160"/>
      <c r="J89" s="21" t="str">
        <f t="shared" si="12"/>
        <v>-</v>
      </c>
      <c r="K89" s="32"/>
      <c r="L89" s="19" t="str">
        <f t="shared" si="9"/>
        <v>-</v>
      </c>
      <c r="M89" s="39" t="str">
        <f t="shared" si="11"/>
        <v>-</v>
      </c>
      <c r="N89" s="115"/>
      <c r="O89" s="40"/>
      <c r="P89" s="17"/>
      <c r="Q89" s="47"/>
      <c r="R89" s="15"/>
    </row>
    <row r="90" spans="1:18" s="16" customFormat="1" ht="24.95" customHeight="1" thickBot="1">
      <c r="A90" s="15"/>
      <c r="B90" s="114"/>
      <c r="C90" s="23"/>
      <c r="D90" s="23"/>
      <c r="E90" s="38"/>
      <c r="F90" s="20">
        <f>22.65+25.07+33.92+25.08</f>
        <v>106.72</v>
      </c>
      <c r="G90" s="25"/>
      <c r="H90" s="153" t="str">
        <f t="shared" si="10"/>
        <v>compilare colonna succes.</v>
      </c>
      <c r="I90" s="160"/>
      <c r="J90" s="21" t="str">
        <f t="shared" si="12"/>
        <v>-</v>
      </c>
      <c r="K90" s="32"/>
      <c r="L90" s="19" t="str">
        <f t="shared" si="9"/>
        <v>-</v>
      </c>
      <c r="M90" s="39" t="str">
        <f t="shared" si="11"/>
        <v>-</v>
      </c>
      <c r="N90" s="115"/>
      <c r="O90" s="40"/>
      <c r="P90" s="17"/>
      <c r="Q90" s="47"/>
      <c r="R90" s="15"/>
    </row>
    <row r="91" spans="1:18" s="16" customFormat="1" ht="24.95" customHeight="1" thickBot="1">
      <c r="A91" s="15"/>
      <c r="B91" s="114"/>
      <c r="C91" s="23"/>
      <c r="D91" s="23"/>
      <c r="E91" s="38"/>
      <c r="F91" s="20">
        <f>22.65+25.07+33.92+25.08</f>
        <v>106.72</v>
      </c>
      <c r="G91" s="25"/>
      <c r="H91" s="153" t="str">
        <f t="shared" si="10"/>
        <v>compilare colonna succes.</v>
      </c>
      <c r="I91" s="160"/>
      <c r="J91" s="21" t="str">
        <f t="shared" si="12"/>
        <v>-</v>
      </c>
      <c r="K91" s="32"/>
      <c r="L91" s="19" t="str">
        <f t="shared" si="9"/>
        <v>-</v>
      </c>
      <c r="M91" s="39" t="str">
        <f t="shared" si="11"/>
        <v>-</v>
      </c>
      <c r="N91" s="115"/>
      <c r="O91" s="40"/>
      <c r="P91" s="17"/>
      <c r="Q91" s="47"/>
      <c r="R91" s="15"/>
    </row>
    <row r="92" spans="1:18" s="16" customFormat="1" ht="24.95" customHeight="1" thickBot="1">
      <c r="A92" s="15"/>
      <c r="B92" s="114"/>
      <c r="C92" s="23"/>
      <c r="D92" s="23"/>
      <c r="E92" s="38"/>
      <c r="F92" s="61">
        <f>22.65+25.07+33.92+25.08</f>
        <v>106.72</v>
      </c>
      <c r="G92" s="25"/>
      <c r="H92" s="153" t="str">
        <f t="shared" si="10"/>
        <v>compilare colonna succes.</v>
      </c>
      <c r="I92" s="162"/>
      <c r="J92" s="21" t="str">
        <f t="shared" si="12"/>
        <v>-</v>
      </c>
      <c r="K92" s="32"/>
      <c r="L92" s="131" t="str">
        <f t="shared" si="9"/>
        <v>-</v>
      </c>
      <c r="M92" s="132" t="str">
        <f t="shared" si="11"/>
        <v>-</v>
      </c>
      <c r="N92" s="115"/>
      <c r="O92" s="40"/>
      <c r="P92" s="17"/>
      <c r="Q92" s="47"/>
      <c r="R92" s="15"/>
    </row>
    <row r="93" spans="1:18" s="16" customFormat="1" ht="24.95" customHeight="1" thickBot="1">
      <c r="A93" s="15"/>
      <c r="B93" s="122" t="s">
        <v>15</v>
      </c>
      <c r="C93" s="123">
        <v>7</v>
      </c>
      <c r="D93" s="124" t="s">
        <v>0</v>
      </c>
      <c r="E93" s="125">
        <v>10</v>
      </c>
      <c r="F93" s="66">
        <f>15.5+70.9</f>
        <v>86.4</v>
      </c>
      <c r="G93" s="126">
        <f>SUM(F93:F102)</f>
        <v>863.99999999999989</v>
      </c>
      <c r="H93" s="152" t="str">
        <f t="shared" si="10"/>
        <v>compilare colonna succes.</v>
      </c>
      <c r="I93" s="157"/>
      <c r="J93" s="68" t="str">
        <f t="shared" si="12"/>
        <v>-</v>
      </c>
      <c r="K93" s="68" t="str">
        <f>IF(OR(J93="-",J94="-",J95="-",J96="-",J97="-",J98="-",J99="-",J100="-",J101="-",J102="-"),"-",(SUM(J93:J102)/G93))</f>
        <v>-</v>
      </c>
      <c r="L93" s="69" t="str">
        <f>IF($K$93="-","-",IF(I93&gt;0,TRUNC(I93,2)-$K$93,"-"))</f>
        <v>-</v>
      </c>
      <c r="M93" s="70" t="str">
        <f t="shared" si="11"/>
        <v>-</v>
      </c>
      <c r="N93" s="71" t="str">
        <f>IF(OR(J93="-",J94="-",J95="-",J96="-",J97="-",J98="-",J99="-",J100="-",J101="-",J102="-"),"-",(SUM(M93:M102)/E93)^(0.5))</f>
        <v>-</v>
      </c>
      <c r="O93" s="40"/>
      <c r="P93" s="17"/>
      <c r="Q93" s="47"/>
      <c r="R93" s="15"/>
    </row>
    <row r="94" spans="1:18" s="16" customFormat="1" ht="24.95" customHeight="1" thickBot="1">
      <c r="A94" s="15"/>
      <c r="B94" s="112"/>
      <c r="C94" s="36"/>
      <c r="D94" s="36"/>
      <c r="E94" s="37"/>
      <c r="F94" s="21">
        <f>68.25+18.15</f>
        <v>86.4</v>
      </c>
      <c r="G94" s="24"/>
      <c r="H94" s="153" t="str">
        <f t="shared" si="10"/>
        <v>compilare colonna succes.</v>
      </c>
      <c r="I94" s="160"/>
      <c r="J94" s="21" t="str">
        <f t="shared" si="12"/>
        <v>-</v>
      </c>
      <c r="K94" s="32"/>
      <c r="L94" s="19" t="str">
        <f t="shared" ref="L94:L102" si="13">IF($K$93="-","-",IF(I94&gt;0,TRUNC(I94,2)-$K$93,"-"))</f>
        <v>-</v>
      </c>
      <c r="M94" s="39" t="str">
        <f t="shared" si="11"/>
        <v>-</v>
      </c>
      <c r="N94" s="115"/>
      <c r="O94" s="40"/>
      <c r="P94" s="17"/>
      <c r="Q94" s="47"/>
      <c r="R94" s="15"/>
    </row>
    <row r="95" spans="1:18" s="16" customFormat="1" ht="24.95" customHeight="1" thickBot="1">
      <c r="A95" s="15"/>
      <c r="B95" s="114"/>
      <c r="C95" s="23"/>
      <c r="D95" s="23"/>
      <c r="E95" s="38"/>
      <c r="F95" s="21">
        <v>86.4</v>
      </c>
      <c r="G95" s="25"/>
      <c r="H95" s="153" t="str">
        <f t="shared" si="10"/>
        <v>compilare colonna succes.</v>
      </c>
      <c r="I95" s="160"/>
      <c r="J95" s="21" t="str">
        <f t="shared" si="12"/>
        <v>-</v>
      </c>
      <c r="K95" s="32"/>
      <c r="L95" s="19" t="str">
        <f t="shared" si="13"/>
        <v>-</v>
      </c>
      <c r="M95" s="39" t="str">
        <f t="shared" si="11"/>
        <v>-</v>
      </c>
      <c r="N95" s="115"/>
      <c r="O95" s="40"/>
      <c r="P95" s="17"/>
      <c r="Q95" s="47"/>
      <c r="R95" s="15"/>
    </row>
    <row r="96" spans="1:18" s="16" customFormat="1" ht="24.95" customHeight="1" thickBot="1">
      <c r="A96" s="15"/>
      <c r="B96" s="114"/>
      <c r="C96" s="23"/>
      <c r="D96" s="23"/>
      <c r="E96" s="38"/>
      <c r="F96" s="21">
        <v>86.4</v>
      </c>
      <c r="G96" s="25"/>
      <c r="H96" s="153" t="str">
        <f t="shared" si="10"/>
        <v>compilare colonna succes.</v>
      </c>
      <c r="I96" s="160"/>
      <c r="J96" s="21" t="str">
        <f t="shared" si="12"/>
        <v>-</v>
      </c>
      <c r="K96" s="32"/>
      <c r="L96" s="19" t="str">
        <f t="shared" si="13"/>
        <v>-</v>
      </c>
      <c r="M96" s="39" t="str">
        <f t="shared" si="11"/>
        <v>-</v>
      </c>
      <c r="N96" s="115"/>
      <c r="O96" s="40"/>
      <c r="P96" s="17"/>
      <c r="Q96" s="47"/>
      <c r="R96" s="15"/>
    </row>
    <row r="97" spans="1:18" s="16" customFormat="1" ht="24.95" customHeight="1" thickBot="1">
      <c r="A97" s="15"/>
      <c r="B97" s="114"/>
      <c r="C97" s="23"/>
      <c r="D97" s="23"/>
      <c r="E97" s="38"/>
      <c r="F97" s="21">
        <v>86.4</v>
      </c>
      <c r="G97" s="25"/>
      <c r="H97" s="153" t="str">
        <f t="shared" si="10"/>
        <v>compilare colonna succes.</v>
      </c>
      <c r="I97" s="160"/>
      <c r="J97" s="21" t="str">
        <f t="shared" si="12"/>
        <v>-</v>
      </c>
      <c r="K97" s="32"/>
      <c r="L97" s="19" t="str">
        <f t="shared" si="13"/>
        <v>-</v>
      </c>
      <c r="M97" s="39" t="str">
        <f t="shared" si="11"/>
        <v>-</v>
      </c>
      <c r="N97" s="115"/>
      <c r="O97" s="40"/>
      <c r="P97" s="17"/>
      <c r="Q97" s="47"/>
      <c r="R97" s="15"/>
    </row>
    <row r="98" spans="1:18" s="16" customFormat="1" ht="24.95" customHeight="1" thickBot="1">
      <c r="A98" s="15"/>
      <c r="B98" s="114"/>
      <c r="C98" s="23"/>
      <c r="D98" s="23"/>
      <c r="E98" s="38"/>
      <c r="F98" s="21">
        <v>86.4</v>
      </c>
      <c r="G98" s="25"/>
      <c r="H98" s="153" t="str">
        <f t="shared" si="10"/>
        <v>compilare colonna succes.</v>
      </c>
      <c r="I98" s="160"/>
      <c r="J98" s="21" t="str">
        <f t="shared" si="12"/>
        <v>-</v>
      </c>
      <c r="K98" s="32"/>
      <c r="L98" s="19" t="str">
        <f t="shared" si="13"/>
        <v>-</v>
      </c>
      <c r="M98" s="39" t="str">
        <f t="shared" si="11"/>
        <v>-</v>
      </c>
      <c r="N98" s="115"/>
      <c r="O98" s="40"/>
      <c r="P98" s="17"/>
      <c r="Q98" s="47"/>
      <c r="R98" s="15"/>
    </row>
    <row r="99" spans="1:18" s="16" customFormat="1" ht="24.95" customHeight="1" thickBot="1">
      <c r="A99" s="15"/>
      <c r="B99" s="114"/>
      <c r="C99" s="23"/>
      <c r="D99" s="23"/>
      <c r="E99" s="38"/>
      <c r="F99" s="21">
        <v>86.4</v>
      </c>
      <c r="G99" s="25"/>
      <c r="H99" s="153" t="str">
        <f t="shared" si="10"/>
        <v>compilare colonna succes.</v>
      </c>
      <c r="I99" s="160"/>
      <c r="J99" s="21" t="str">
        <f t="shared" si="12"/>
        <v>-</v>
      </c>
      <c r="K99" s="32"/>
      <c r="L99" s="19" t="str">
        <f t="shared" si="13"/>
        <v>-</v>
      </c>
      <c r="M99" s="39" t="str">
        <f t="shared" si="11"/>
        <v>-</v>
      </c>
      <c r="N99" s="115"/>
      <c r="O99" s="40"/>
      <c r="P99" s="17"/>
      <c r="Q99" s="47"/>
      <c r="R99" s="15"/>
    </row>
    <row r="100" spans="1:18" s="16" customFormat="1" ht="24.95" customHeight="1" thickBot="1">
      <c r="A100" s="15"/>
      <c r="B100" s="114"/>
      <c r="C100" s="23"/>
      <c r="D100" s="23"/>
      <c r="E100" s="38"/>
      <c r="F100" s="21">
        <v>86.4</v>
      </c>
      <c r="G100" s="25"/>
      <c r="H100" s="153" t="str">
        <f t="shared" si="10"/>
        <v>compilare colonna succes.</v>
      </c>
      <c r="I100" s="160"/>
      <c r="J100" s="21" t="str">
        <f t="shared" si="12"/>
        <v>-</v>
      </c>
      <c r="K100" s="32"/>
      <c r="L100" s="19" t="str">
        <f t="shared" si="13"/>
        <v>-</v>
      </c>
      <c r="M100" s="39" t="str">
        <f t="shared" si="11"/>
        <v>-</v>
      </c>
      <c r="N100" s="115"/>
      <c r="O100" s="40"/>
      <c r="P100" s="17"/>
      <c r="Q100" s="47"/>
      <c r="R100" s="15"/>
    </row>
    <row r="101" spans="1:18" s="16" customFormat="1" ht="24.95" customHeight="1" thickBot="1">
      <c r="A101" s="15"/>
      <c r="B101" s="114"/>
      <c r="C101" s="23"/>
      <c r="D101" s="23"/>
      <c r="E101" s="38"/>
      <c r="F101" s="21">
        <f>34.56+51.84</f>
        <v>86.4</v>
      </c>
      <c r="G101" s="25"/>
      <c r="H101" s="153" t="str">
        <f t="shared" si="10"/>
        <v>compilare colonna succes.</v>
      </c>
      <c r="I101" s="160"/>
      <c r="J101" s="21" t="str">
        <f t="shared" si="12"/>
        <v>-</v>
      </c>
      <c r="K101" s="32"/>
      <c r="L101" s="19" t="str">
        <f t="shared" si="13"/>
        <v>-</v>
      </c>
      <c r="M101" s="39" t="str">
        <f t="shared" si="11"/>
        <v>-</v>
      </c>
      <c r="N101" s="115"/>
      <c r="O101" s="40"/>
      <c r="P101" s="17"/>
      <c r="Q101" s="47"/>
      <c r="R101" s="15"/>
    </row>
    <row r="102" spans="1:18" s="16" customFormat="1" ht="24.95" customHeight="1" thickBot="1">
      <c r="A102" s="15"/>
      <c r="B102" s="116"/>
      <c r="C102" s="117"/>
      <c r="D102" s="117"/>
      <c r="E102" s="118"/>
      <c r="F102" s="119">
        <f>34.56+51.84</f>
        <v>86.4</v>
      </c>
      <c r="G102" s="81"/>
      <c r="H102" s="153" t="str">
        <f t="shared" si="10"/>
        <v>compilare colonna succes.</v>
      </c>
      <c r="I102" s="159"/>
      <c r="J102" s="21" t="str">
        <f t="shared" si="12"/>
        <v>-</v>
      </c>
      <c r="K102" s="120"/>
      <c r="L102" s="83" t="str">
        <f t="shared" si="13"/>
        <v>-</v>
      </c>
      <c r="M102" s="84" t="str">
        <f t="shared" si="11"/>
        <v>-</v>
      </c>
      <c r="N102" s="121"/>
      <c r="O102" s="40"/>
      <c r="P102" s="17"/>
      <c r="Q102" s="47"/>
      <c r="R102" s="15"/>
    </row>
    <row r="103" spans="1:18" s="16" customFormat="1" ht="24.95" customHeight="1" thickBot="1">
      <c r="A103" s="15"/>
      <c r="B103" s="122" t="s">
        <v>15</v>
      </c>
      <c r="C103" s="123">
        <v>8</v>
      </c>
      <c r="D103" s="124" t="s">
        <v>1</v>
      </c>
      <c r="E103" s="125">
        <v>10</v>
      </c>
      <c r="F103" s="66">
        <f>70.85+15.55</f>
        <v>86.399999999999991</v>
      </c>
      <c r="G103" s="126">
        <f>SUM(F103:F112)</f>
        <v>863.99999999999989</v>
      </c>
      <c r="H103" s="152" t="str">
        <f t="shared" si="10"/>
        <v>compilare colonna succes.</v>
      </c>
      <c r="I103" s="157"/>
      <c r="J103" s="68" t="str">
        <f t="shared" si="12"/>
        <v>-</v>
      </c>
      <c r="K103" s="68" t="str">
        <f>IF(OR(J103="-",J104="-",J105="-",J106="-",J107="-",J108="-",J109="-",J110="-",J111="-",J112="-"),"-",(SUM(J103:J112)/G103))</f>
        <v>-</v>
      </c>
      <c r="L103" s="69" t="str">
        <f>IF($K$103="-","-",IF(I103&gt;0,TRUNC(I103,2)-$K$103,"-"))</f>
        <v>-</v>
      </c>
      <c r="M103" s="70" t="str">
        <f t="shared" si="11"/>
        <v>-</v>
      </c>
      <c r="N103" s="71" t="str">
        <f>IF(OR(J103="-",J104="-",J105="-",J106="-",J107="-",J108="-",J109="-",J110="-",J111="-",J112="-"),"-",(SUM(M103:M112)/E103)^(0.5))</f>
        <v>-</v>
      </c>
      <c r="O103" s="40"/>
      <c r="P103" s="17"/>
      <c r="R103" s="15"/>
    </row>
    <row r="104" spans="1:18" s="16" customFormat="1" ht="24.95" customHeight="1" thickBot="1">
      <c r="A104" s="15"/>
      <c r="B104" s="112"/>
      <c r="C104" s="36"/>
      <c r="D104" s="36"/>
      <c r="E104" s="37"/>
      <c r="F104" s="21">
        <f>70.85+15.55</f>
        <v>86.399999999999991</v>
      </c>
      <c r="G104" s="24"/>
      <c r="H104" s="153" t="str">
        <f t="shared" si="10"/>
        <v>compilare colonna succes.</v>
      </c>
      <c r="I104" s="160"/>
      <c r="J104" s="21" t="str">
        <f t="shared" si="12"/>
        <v>-</v>
      </c>
      <c r="K104" s="32"/>
      <c r="L104" s="19" t="str">
        <f t="shared" ref="L104:L112" si="14">IF($K$103="-","-",IF(I104&gt;0,TRUNC(I104,2)-$K$103,"-"))</f>
        <v>-</v>
      </c>
      <c r="M104" s="39" t="str">
        <f t="shared" si="11"/>
        <v>-</v>
      </c>
      <c r="N104" s="115"/>
      <c r="O104" s="40"/>
      <c r="P104" s="17"/>
      <c r="R104" s="15"/>
    </row>
    <row r="105" spans="1:18" s="16" customFormat="1" ht="24.95" customHeight="1" thickBot="1">
      <c r="A105" s="15"/>
      <c r="B105" s="114"/>
      <c r="C105" s="23"/>
      <c r="D105" s="23"/>
      <c r="E105" s="38"/>
      <c r="F105" s="21">
        <f>F104</f>
        <v>86.399999999999991</v>
      </c>
      <c r="G105" s="25"/>
      <c r="H105" s="153" t="str">
        <f t="shared" si="10"/>
        <v>compilare colonna succes.</v>
      </c>
      <c r="I105" s="160"/>
      <c r="J105" s="21" t="str">
        <f t="shared" si="12"/>
        <v>-</v>
      </c>
      <c r="K105" s="32"/>
      <c r="L105" s="19" t="str">
        <f t="shared" si="14"/>
        <v>-</v>
      </c>
      <c r="M105" s="39" t="str">
        <f t="shared" si="11"/>
        <v>-</v>
      </c>
      <c r="N105" s="115"/>
      <c r="O105" s="40"/>
      <c r="P105" s="17"/>
      <c r="R105" s="15"/>
    </row>
    <row r="106" spans="1:18" s="16" customFormat="1" ht="24.95" customHeight="1" thickBot="1">
      <c r="A106" s="15"/>
      <c r="B106" s="114"/>
      <c r="C106" s="23"/>
      <c r="D106" s="23"/>
      <c r="E106" s="38"/>
      <c r="F106" s="21">
        <f t="shared" ref="F106:F110" si="15">F105</f>
        <v>86.399999999999991</v>
      </c>
      <c r="G106" s="25"/>
      <c r="H106" s="153" t="str">
        <f t="shared" si="10"/>
        <v>compilare colonna succes.</v>
      </c>
      <c r="I106" s="160"/>
      <c r="J106" s="21" t="str">
        <f t="shared" si="12"/>
        <v>-</v>
      </c>
      <c r="K106" s="32"/>
      <c r="L106" s="19" t="str">
        <f t="shared" si="14"/>
        <v>-</v>
      </c>
      <c r="M106" s="39" t="str">
        <f t="shared" si="11"/>
        <v>-</v>
      </c>
      <c r="N106" s="115"/>
      <c r="O106" s="40"/>
      <c r="P106" s="17"/>
      <c r="R106" s="15"/>
    </row>
    <row r="107" spans="1:18" s="16" customFormat="1" ht="24.95" customHeight="1" thickBot="1">
      <c r="A107" s="15"/>
      <c r="B107" s="114"/>
      <c r="C107" s="23"/>
      <c r="D107" s="23"/>
      <c r="E107" s="38"/>
      <c r="F107" s="21">
        <f t="shared" si="15"/>
        <v>86.399999999999991</v>
      </c>
      <c r="G107" s="25"/>
      <c r="H107" s="153" t="str">
        <f t="shared" si="10"/>
        <v>compilare colonna succes.</v>
      </c>
      <c r="I107" s="160"/>
      <c r="J107" s="21" t="str">
        <f t="shared" si="12"/>
        <v>-</v>
      </c>
      <c r="K107" s="32"/>
      <c r="L107" s="19" t="str">
        <f t="shared" si="14"/>
        <v>-</v>
      </c>
      <c r="M107" s="39" t="str">
        <f t="shared" si="11"/>
        <v>-</v>
      </c>
      <c r="N107" s="115"/>
      <c r="O107" s="40"/>
      <c r="P107" s="17"/>
      <c r="R107" s="15"/>
    </row>
    <row r="108" spans="1:18" s="16" customFormat="1" ht="24.95" customHeight="1" thickBot="1">
      <c r="A108" s="15"/>
      <c r="B108" s="114"/>
      <c r="C108" s="23"/>
      <c r="D108" s="23"/>
      <c r="E108" s="38"/>
      <c r="F108" s="21">
        <f t="shared" si="15"/>
        <v>86.399999999999991</v>
      </c>
      <c r="G108" s="25"/>
      <c r="H108" s="153" t="str">
        <f t="shared" si="10"/>
        <v>compilare colonna succes.</v>
      </c>
      <c r="I108" s="160"/>
      <c r="J108" s="21" t="str">
        <f t="shared" si="12"/>
        <v>-</v>
      </c>
      <c r="K108" s="32"/>
      <c r="L108" s="19" t="str">
        <f t="shared" si="14"/>
        <v>-</v>
      </c>
      <c r="M108" s="39" t="str">
        <f t="shared" si="11"/>
        <v>-</v>
      </c>
      <c r="N108" s="115"/>
      <c r="O108" s="40"/>
      <c r="P108" s="17"/>
      <c r="R108" s="15"/>
    </row>
    <row r="109" spans="1:18" s="16" customFormat="1" ht="24.95" customHeight="1" thickBot="1">
      <c r="A109" s="15"/>
      <c r="B109" s="114"/>
      <c r="C109" s="23"/>
      <c r="D109" s="23"/>
      <c r="E109" s="38"/>
      <c r="F109" s="21">
        <f t="shared" si="15"/>
        <v>86.399999999999991</v>
      </c>
      <c r="G109" s="25"/>
      <c r="H109" s="153" t="str">
        <f t="shared" si="10"/>
        <v>compilare colonna succes.</v>
      </c>
      <c r="I109" s="160"/>
      <c r="J109" s="21" t="str">
        <f t="shared" si="12"/>
        <v>-</v>
      </c>
      <c r="K109" s="32"/>
      <c r="L109" s="19" t="str">
        <f t="shared" si="14"/>
        <v>-</v>
      </c>
      <c r="M109" s="39" t="str">
        <f t="shared" si="11"/>
        <v>-</v>
      </c>
      <c r="N109" s="115"/>
      <c r="O109" s="40"/>
      <c r="P109" s="17"/>
      <c r="R109" s="15"/>
    </row>
    <row r="110" spans="1:18" s="16" customFormat="1" ht="24.95" customHeight="1" thickBot="1">
      <c r="A110" s="15"/>
      <c r="B110" s="114"/>
      <c r="C110" s="23"/>
      <c r="D110" s="23"/>
      <c r="E110" s="38"/>
      <c r="F110" s="21">
        <f t="shared" si="15"/>
        <v>86.399999999999991</v>
      </c>
      <c r="G110" s="25"/>
      <c r="H110" s="153" t="str">
        <f t="shared" si="10"/>
        <v>compilare colonna succes.</v>
      </c>
      <c r="I110" s="160"/>
      <c r="J110" s="21" t="str">
        <f t="shared" si="12"/>
        <v>-</v>
      </c>
      <c r="K110" s="32"/>
      <c r="L110" s="19" t="str">
        <f t="shared" si="14"/>
        <v>-</v>
      </c>
      <c r="M110" s="39" t="str">
        <f t="shared" si="11"/>
        <v>-</v>
      </c>
      <c r="N110" s="115"/>
      <c r="O110" s="40"/>
      <c r="P110" s="17"/>
      <c r="R110" s="15"/>
    </row>
    <row r="111" spans="1:18" s="16" customFormat="1" ht="24.95" customHeight="1" thickBot="1">
      <c r="A111" s="15"/>
      <c r="B111" s="114"/>
      <c r="C111" s="23"/>
      <c r="D111" s="23"/>
      <c r="E111" s="38"/>
      <c r="F111" s="21">
        <f>34.58+51.82</f>
        <v>86.4</v>
      </c>
      <c r="G111" s="25"/>
      <c r="H111" s="153" t="str">
        <f t="shared" si="10"/>
        <v>compilare colonna succes.</v>
      </c>
      <c r="I111" s="160"/>
      <c r="J111" s="21" t="str">
        <f t="shared" si="12"/>
        <v>-</v>
      </c>
      <c r="K111" s="32"/>
      <c r="L111" s="19" t="str">
        <f t="shared" si="14"/>
        <v>-</v>
      </c>
      <c r="M111" s="39" t="str">
        <f t="shared" si="11"/>
        <v>-</v>
      </c>
      <c r="N111" s="115"/>
      <c r="O111" s="40"/>
      <c r="P111" s="17"/>
      <c r="R111" s="15"/>
    </row>
    <row r="112" spans="1:18" s="16" customFormat="1" ht="24.95" customHeight="1" thickBot="1">
      <c r="A112" s="15"/>
      <c r="B112" s="116"/>
      <c r="C112" s="117"/>
      <c r="D112" s="117"/>
      <c r="E112" s="118"/>
      <c r="F112" s="119">
        <f>34.58+51.82</f>
        <v>86.4</v>
      </c>
      <c r="G112" s="81"/>
      <c r="H112" s="153" t="str">
        <f t="shared" si="10"/>
        <v>compilare colonna succes.</v>
      </c>
      <c r="I112" s="159"/>
      <c r="J112" s="21" t="str">
        <f t="shared" si="12"/>
        <v>-</v>
      </c>
      <c r="K112" s="120"/>
      <c r="L112" s="83" t="str">
        <f t="shared" si="14"/>
        <v>-</v>
      </c>
      <c r="M112" s="84" t="str">
        <f t="shared" si="11"/>
        <v>-</v>
      </c>
      <c r="N112" s="121"/>
      <c r="O112" s="40"/>
      <c r="P112" s="17"/>
      <c r="R112" s="15"/>
    </row>
    <row r="113" spans="1:18" s="16" customFormat="1" ht="24.95" customHeight="1" thickBot="1">
      <c r="A113" s="15"/>
      <c r="B113" s="122" t="s">
        <v>15</v>
      </c>
      <c r="C113" s="123">
        <v>9</v>
      </c>
      <c r="D113" s="124" t="s">
        <v>2</v>
      </c>
      <c r="E113" s="125">
        <v>10</v>
      </c>
      <c r="F113" s="66">
        <f>70.85+15.55</f>
        <v>86.399999999999991</v>
      </c>
      <c r="G113" s="126">
        <f>SUM(F113:F122)</f>
        <v>863.99999999999989</v>
      </c>
      <c r="H113" s="152" t="str">
        <f t="shared" si="10"/>
        <v>compilare colonna succes.</v>
      </c>
      <c r="I113" s="157"/>
      <c r="J113" s="68" t="str">
        <f t="shared" si="12"/>
        <v>-</v>
      </c>
      <c r="K113" s="68" t="str">
        <f>IF(OR(J113="-",J114="-",J115="-",J116="-",J117="-",J118="-",J119="-",J120="-",J121="-",J122="-"),"-",(SUM(J113:J122)/G113))</f>
        <v>-</v>
      </c>
      <c r="L113" s="69" t="str">
        <f>IF($K$113="-","-",IF(I113&gt;0,TRUNC(I113,2)-$K$113,"-"))</f>
        <v>-</v>
      </c>
      <c r="M113" s="70" t="str">
        <f t="shared" si="11"/>
        <v>-</v>
      </c>
      <c r="N113" s="71" t="str">
        <f>IF(OR(J113="-",J114="-",J115="-",J116="-",J117="-",J118="-",J119="-",J120="-",J121="-",J122="-"),"-",(SUM(M113:M122)/E113)^(0.5))</f>
        <v>-</v>
      </c>
      <c r="O113" s="40"/>
      <c r="P113" s="17"/>
      <c r="R113" s="15"/>
    </row>
    <row r="114" spans="1:18" s="16" customFormat="1" ht="24.95" customHeight="1" thickBot="1">
      <c r="A114" s="15"/>
      <c r="B114" s="112"/>
      <c r="C114" s="36"/>
      <c r="D114" s="36"/>
      <c r="E114" s="37"/>
      <c r="F114" s="21">
        <f>70.85+15.55</f>
        <v>86.399999999999991</v>
      </c>
      <c r="G114" s="24"/>
      <c r="H114" s="153" t="str">
        <f t="shared" si="10"/>
        <v>compilare colonna succes.</v>
      </c>
      <c r="I114" s="160"/>
      <c r="J114" s="21" t="str">
        <f t="shared" si="12"/>
        <v>-</v>
      </c>
      <c r="K114" s="32"/>
      <c r="L114" s="19" t="str">
        <f t="shared" ref="L114:L122" si="16">IF($K$113="-","-",IF(I114&gt;0,TRUNC(I114,2)-$K$113,"-"))</f>
        <v>-</v>
      </c>
      <c r="M114" s="39" t="str">
        <f t="shared" si="11"/>
        <v>-</v>
      </c>
      <c r="N114" s="115"/>
      <c r="O114" s="40"/>
      <c r="P114" s="17"/>
      <c r="R114" s="15"/>
    </row>
    <row r="115" spans="1:18" s="16" customFormat="1" ht="24.95" customHeight="1" thickBot="1">
      <c r="A115" s="15"/>
      <c r="B115" s="114"/>
      <c r="C115" s="23"/>
      <c r="D115" s="23"/>
      <c r="E115" s="38"/>
      <c r="F115" s="21">
        <f>F114</f>
        <v>86.399999999999991</v>
      </c>
      <c r="G115" s="25"/>
      <c r="H115" s="153" t="str">
        <f t="shared" si="10"/>
        <v>compilare colonna succes.</v>
      </c>
      <c r="I115" s="160"/>
      <c r="J115" s="21" t="str">
        <f t="shared" si="12"/>
        <v>-</v>
      </c>
      <c r="K115" s="32"/>
      <c r="L115" s="19" t="str">
        <f t="shared" si="16"/>
        <v>-</v>
      </c>
      <c r="M115" s="39" t="str">
        <f t="shared" si="11"/>
        <v>-</v>
      </c>
      <c r="N115" s="115"/>
      <c r="O115" s="40"/>
      <c r="P115" s="17"/>
      <c r="R115" s="15"/>
    </row>
    <row r="116" spans="1:18" s="16" customFormat="1" ht="24.95" customHeight="1" thickBot="1">
      <c r="A116" s="15"/>
      <c r="B116" s="114"/>
      <c r="C116" s="23"/>
      <c r="D116" s="23"/>
      <c r="E116" s="38"/>
      <c r="F116" s="21">
        <f t="shared" ref="F116:F120" si="17">F115</f>
        <v>86.399999999999991</v>
      </c>
      <c r="G116" s="25"/>
      <c r="H116" s="153" t="str">
        <f t="shared" si="10"/>
        <v>compilare colonna succes.</v>
      </c>
      <c r="I116" s="160"/>
      <c r="J116" s="21" t="str">
        <f t="shared" si="12"/>
        <v>-</v>
      </c>
      <c r="K116" s="32"/>
      <c r="L116" s="19" t="str">
        <f t="shared" si="16"/>
        <v>-</v>
      </c>
      <c r="M116" s="39" t="str">
        <f t="shared" si="11"/>
        <v>-</v>
      </c>
      <c r="N116" s="115"/>
      <c r="O116" s="40"/>
      <c r="P116" s="17"/>
      <c r="R116" s="15"/>
    </row>
    <row r="117" spans="1:18" s="16" customFormat="1" ht="24.95" customHeight="1" thickBot="1">
      <c r="A117" s="15"/>
      <c r="B117" s="114"/>
      <c r="C117" s="23"/>
      <c r="D117" s="23"/>
      <c r="E117" s="38"/>
      <c r="F117" s="21">
        <f t="shared" si="17"/>
        <v>86.399999999999991</v>
      </c>
      <c r="G117" s="25"/>
      <c r="H117" s="153" t="str">
        <f t="shared" si="10"/>
        <v>compilare colonna succes.</v>
      </c>
      <c r="I117" s="160"/>
      <c r="J117" s="21" t="str">
        <f t="shared" si="12"/>
        <v>-</v>
      </c>
      <c r="K117" s="32"/>
      <c r="L117" s="19" t="str">
        <f t="shared" si="16"/>
        <v>-</v>
      </c>
      <c r="M117" s="39" t="str">
        <f t="shared" si="11"/>
        <v>-</v>
      </c>
      <c r="N117" s="115"/>
      <c r="O117" s="40"/>
      <c r="P117" s="17"/>
      <c r="R117" s="15"/>
    </row>
    <row r="118" spans="1:18" s="16" customFormat="1" ht="24.95" customHeight="1" thickBot="1">
      <c r="A118" s="15"/>
      <c r="B118" s="114"/>
      <c r="C118" s="23"/>
      <c r="D118" s="23"/>
      <c r="E118" s="38"/>
      <c r="F118" s="21">
        <f t="shared" si="17"/>
        <v>86.399999999999991</v>
      </c>
      <c r="G118" s="25"/>
      <c r="H118" s="153" t="str">
        <f t="shared" si="10"/>
        <v>compilare colonna succes.</v>
      </c>
      <c r="I118" s="160"/>
      <c r="J118" s="21" t="str">
        <f t="shared" si="12"/>
        <v>-</v>
      </c>
      <c r="K118" s="32"/>
      <c r="L118" s="19" t="str">
        <f t="shared" si="16"/>
        <v>-</v>
      </c>
      <c r="M118" s="39" t="str">
        <f t="shared" si="11"/>
        <v>-</v>
      </c>
      <c r="N118" s="115"/>
      <c r="O118" s="40"/>
      <c r="P118" s="17"/>
      <c r="R118" s="15"/>
    </row>
    <row r="119" spans="1:18" s="16" customFormat="1" ht="24.95" customHeight="1" thickBot="1">
      <c r="A119" s="15"/>
      <c r="B119" s="114"/>
      <c r="C119" s="23"/>
      <c r="D119" s="23"/>
      <c r="E119" s="38"/>
      <c r="F119" s="21">
        <f t="shared" si="17"/>
        <v>86.399999999999991</v>
      </c>
      <c r="G119" s="25"/>
      <c r="H119" s="153" t="str">
        <f t="shared" si="10"/>
        <v>compilare colonna succes.</v>
      </c>
      <c r="I119" s="160"/>
      <c r="J119" s="21" t="str">
        <f t="shared" si="12"/>
        <v>-</v>
      </c>
      <c r="K119" s="32"/>
      <c r="L119" s="19" t="str">
        <f t="shared" si="16"/>
        <v>-</v>
      </c>
      <c r="M119" s="39" t="str">
        <f t="shared" si="11"/>
        <v>-</v>
      </c>
      <c r="N119" s="115"/>
      <c r="O119" s="40"/>
      <c r="P119" s="17"/>
      <c r="R119" s="15"/>
    </row>
    <row r="120" spans="1:18" s="16" customFormat="1" ht="24.95" customHeight="1" thickBot="1">
      <c r="A120" s="15"/>
      <c r="B120" s="114"/>
      <c r="C120" s="23"/>
      <c r="D120" s="23"/>
      <c r="E120" s="38"/>
      <c r="F120" s="21">
        <f t="shared" si="17"/>
        <v>86.399999999999991</v>
      </c>
      <c r="G120" s="25"/>
      <c r="H120" s="153" t="str">
        <f t="shared" si="10"/>
        <v>compilare colonna succes.</v>
      </c>
      <c r="I120" s="160"/>
      <c r="J120" s="21" t="str">
        <f t="shared" si="12"/>
        <v>-</v>
      </c>
      <c r="K120" s="32"/>
      <c r="L120" s="19" t="str">
        <f t="shared" si="16"/>
        <v>-</v>
      </c>
      <c r="M120" s="39" t="str">
        <f t="shared" si="11"/>
        <v>-</v>
      </c>
      <c r="N120" s="115"/>
      <c r="O120" s="40"/>
      <c r="P120" s="17"/>
      <c r="R120" s="15"/>
    </row>
    <row r="121" spans="1:18" s="16" customFormat="1" ht="24.95" customHeight="1" thickBot="1">
      <c r="A121" s="15"/>
      <c r="B121" s="114"/>
      <c r="C121" s="23"/>
      <c r="D121" s="23"/>
      <c r="E121" s="38"/>
      <c r="F121" s="21">
        <f>34.58+51.82</f>
        <v>86.4</v>
      </c>
      <c r="G121" s="25"/>
      <c r="H121" s="153" t="str">
        <f t="shared" si="10"/>
        <v>compilare colonna succes.</v>
      </c>
      <c r="I121" s="160"/>
      <c r="J121" s="21" t="str">
        <f t="shared" si="12"/>
        <v>-</v>
      </c>
      <c r="K121" s="32"/>
      <c r="L121" s="19" t="str">
        <f t="shared" si="16"/>
        <v>-</v>
      </c>
      <c r="M121" s="39" t="str">
        <f t="shared" si="11"/>
        <v>-</v>
      </c>
      <c r="N121" s="115"/>
      <c r="O121" s="40"/>
      <c r="P121" s="17"/>
      <c r="R121" s="15"/>
    </row>
    <row r="122" spans="1:18" s="16" customFormat="1" ht="24.95" customHeight="1" thickBot="1">
      <c r="A122" s="15"/>
      <c r="B122" s="116"/>
      <c r="C122" s="117"/>
      <c r="D122" s="117"/>
      <c r="E122" s="118"/>
      <c r="F122" s="119">
        <f>34.58+51.82</f>
        <v>86.4</v>
      </c>
      <c r="G122" s="81"/>
      <c r="H122" s="153" t="str">
        <f t="shared" si="10"/>
        <v>compilare colonna succes.</v>
      </c>
      <c r="I122" s="159"/>
      <c r="J122" s="21" t="str">
        <f t="shared" si="12"/>
        <v>-</v>
      </c>
      <c r="K122" s="120"/>
      <c r="L122" s="83" t="str">
        <f t="shared" si="16"/>
        <v>-</v>
      </c>
      <c r="M122" s="84" t="str">
        <f t="shared" si="11"/>
        <v>-</v>
      </c>
      <c r="N122" s="121"/>
      <c r="O122" s="40"/>
      <c r="P122" s="17"/>
      <c r="R122" s="15"/>
    </row>
    <row r="123" spans="1:18" s="16" customFormat="1" ht="24.95" customHeight="1" thickBot="1">
      <c r="A123" s="15"/>
      <c r="B123" s="62" t="s">
        <v>15</v>
      </c>
      <c r="C123" s="63">
        <v>10</v>
      </c>
      <c r="D123" s="64" t="s">
        <v>3</v>
      </c>
      <c r="E123" s="65">
        <v>11</v>
      </c>
      <c r="F123" s="66">
        <f>19.28+20.98</f>
        <v>40.260000000000005</v>
      </c>
      <c r="G123" s="88">
        <f>SUM(F123:F133)</f>
        <v>826.99999999999989</v>
      </c>
      <c r="H123" s="152" t="str">
        <f t="shared" si="10"/>
        <v>compilare colonna succes.</v>
      </c>
      <c r="I123" s="157"/>
      <c r="J123" s="68" t="str">
        <f t="shared" si="12"/>
        <v>-</v>
      </c>
      <c r="K123" s="68" t="str">
        <f>IF(OR(J123="-",J124="-",J125="-",J126="-",J127="-",J128="-",J129="-",J130="-",J131="-",J132="-",J133="-"),"-",(SUM(J123:J133)/G123))</f>
        <v>-</v>
      </c>
      <c r="L123" s="69" t="str">
        <f>IF($K$123="-","-",IF(I123&gt;0,TRUNC(I123,2)-$K$123,"-"))</f>
        <v>-</v>
      </c>
      <c r="M123" s="70" t="str">
        <f t="shared" si="11"/>
        <v>-</v>
      </c>
      <c r="N123" s="71" t="str">
        <f>IF(OR(J123="-",J124="-",J125="-",J126="-",J127="-",J128="-",J129="-",J130="-",J131="-",J132="-",J133="-"),"-",(SUM(M123:M133)/E123)^(0.5))</f>
        <v>-</v>
      </c>
      <c r="O123" s="40"/>
      <c r="P123" s="17"/>
      <c r="R123" s="15"/>
    </row>
    <row r="124" spans="1:18" s="16" customFormat="1" ht="24.95" customHeight="1" thickBot="1">
      <c r="A124" s="15"/>
      <c r="B124" s="112"/>
      <c r="C124" s="36"/>
      <c r="D124" s="36"/>
      <c r="E124" s="37"/>
      <c r="F124" s="35">
        <f>19.39+29</f>
        <v>48.39</v>
      </c>
      <c r="G124" s="24"/>
      <c r="H124" s="153" t="str">
        <f t="shared" si="10"/>
        <v>compilare colonna succes.</v>
      </c>
      <c r="I124" s="160"/>
      <c r="J124" s="21" t="str">
        <f t="shared" si="12"/>
        <v>-</v>
      </c>
      <c r="K124" s="32"/>
      <c r="L124" s="19" t="str">
        <f t="shared" ref="L124:L133" si="18">IF($K$123="-","-",IF(I124&gt;0,TRUNC(I124,2)-$K$123,"-"))</f>
        <v>-</v>
      </c>
      <c r="M124" s="39" t="str">
        <f t="shared" si="11"/>
        <v>-</v>
      </c>
      <c r="N124" s="115"/>
      <c r="O124" s="40"/>
      <c r="P124" s="17"/>
      <c r="R124" s="15"/>
    </row>
    <row r="125" spans="1:18" s="16" customFormat="1" ht="24.95" customHeight="1" thickBot="1">
      <c r="A125" s="15"/>
      <c r="B125" s="114"/>
      <c r="C125" s="23"/>
      <c r="D125" s="23"/>
      <c r="E125" s="38"/>
      <c r="F125" s="35">
        <v>47.15</v>
      </c>
      <c r="G125" s="25"/>
      <c r="H125" s="153" t="str">
        <f t="shared" si="10"/>
        <v>compilare colonna succes.</v>
      </c>
      <c r="I125" s="160"/>
      <c r="J125" s="21" t="str">
        <f t="shared" si="12"/>
        <v>-</v>
      </c>
      <c r="K125" s="32"/>
      <c r="L125" s="19" t="str">
        <f t="shared" si="18"/>
        <v>-</v>
      </c>
      <c r="M125" s="39" t="str">
        <f t="shared" si="11"/>
        <v>-</v>
      </c>
      <c r="N125" s="115"/>
      <c r="O125" s="40"/>
      <c r="P125" s="17"/>
      <c r="R125" s="15"/>
    </row>
    <row r="126" spans="1:18" s="16" customFormat="1" ht="24.95" customHeight="1" thickBot="1">
      <c r="A126" s="15"/>
      <c r="B126" s="114"/>
      <c r="C126" s="23"/>
      <c r="D126" s="23"/>
      <c r="E126" s="38"/>
      <c r="F126" s="35">
        <v>86.4</v>
      </c>
      <c r="G126" s="25"/>
      <c r="H126" s="153" t="str">
        <f t="shared" si="10"/>
        <v>compilare colonna succes.</v>
      </c>
      <c r="I126" s="160"/>
      <c r="J126" s="21" t="str">
        <f t="shared" si="12"/>
        <v>-</v>
      </c>
      <c r="K126" s="32"/>
      <c r="L126" s="19" t="str">
        <f t="shared" si="18"/>
        <v>-</v>
      </c>
      <c r="M126" s="39" t="str">
        <f t="shared" si="11"/>
        <v>-</v>
      </c>
      <c r="N126" s="115"/>
      <c r="O126" s="40"/>
      <c r="P126" s="17"/>
      <c r="R126" s="15"/>
    </row>
    <row r="127" spans="1:18" s="16" customFormat="1" ht="24.95" customHeight="1" thickBot="1">
      <c r="A127" s="15"/>
      <c r="B127" s="114"/>
      <c r="C127" s="23"/>
      <c r="D127" s="23"/>
      <c r="E127" s="38"/>
      <c r="F127" s="35">
        <v>86.4</v>
      </c>
      <c r="G127" s="25"/>
      <c r="H127" s="153" t="str">
        <f t="shared" si="10"/>
        <v>compilare colonna succes.</v>
      </c>
      <c r="I127" s="160"/>
      <c r="J127" s="21" t="str">
        <f t="shared" si="12"/>
        <v>-</v>
      </c>
      <c r="K127" s="32"/>
      <c r="L127" s="19" t="str">
        <f t="shared" si="18"/>
        <v>-</v>
      </c>
      <c r="M127" s="39" t="str">
        <f t="shared" si="11"/>
        <v>-</v>
      </c>
      <c r="N127" s="115"/>
      <c r="O127" s="40"/>
      <c r="P127" s="17"/>
      <c r="R127" s="15"/>
    </row>
    <row r="128" spans="1:18" s="16" customFormat="1" ht="24.95" customHeight="1" thickBot="1">
      <c r="A128" s="15"/>
      <c r="B128" s="114"/>
      <c r="C128" s="23"/>
      <c r="D128" s="23"/>
      <c r="E128" s="38"/>
      <c r="F128" s="35">
        <v>86.4</v>
      </c>
      <c r="G128" s="25"/>
      <c r="H128" s="153" t="str">
        <f t="shared" si="10"/>
        <v>compilare colonna succes.</v>
      </c>
      <c r="I128" s="160"/>
      <c r="J128" s="21" t="str">
        <f t="shared" si="12"/>
        <v>-</v>
      </c>
      <c r="K128" s="32"/>
      <c r="L128" s="19" t="str">
        <f t="shared" si="18"/>
        <v>-</v>
      </c>
      <c r="M128" s="39" t="str">
        <f t="shared" si="11"/>
        <v>-</v>
      </c>
      <c r="N128" s="115"/>
      <c r="O128" s="40"/>
      <c r="P128" s="17"/>
      <c r="R128" s="15"/>
    </row>
    <row r="129" spans="1:18" s="16" customFormat="1" ht="24.95" customHeight="1" thickBot="1">
      <c r="A129" s="15"/>
      <c r="B129" s="114"/>
      <c r="C129" s="23"/>
      <c r="D129" s="23"/>
      <c r="E129" s="38"/>
      <c r="F129" s="35">
        <v>86.4</v>
      </c>
      <c r="G129" s="25"/>
      <c r="H129" s="153" t="str">
        <f t="shared" si="10"/>
        <v>compilare colonna succes.</v>
      </c>
      <c r="I129" s="160"/>
      <c r="J129" s="21" t="str">
        <f t="shared" si="12"/>
        <v>-</v>
      </c>
      <c r="K129" s="32"/>
      <c r="L129" s="19" t="str">
        <f t="shared" si="18"/>
        <v>-</v>
      </c>
      <c r="M129" s="39" t="str">
        <f t="shared" si="11"/>
        <v>-</v>
      </c>
      <c r="N129" s="115"/>
      <c r="O129" s="40"/>
      <c r="P129" s="17"/>
      <c r="R129" s="15"/>
    </row>
    <row r="130" spans="1:18" s="16" customFormat="1" ht="24.95" customHeight="1" thickBot="1">
      <c r="A130" s="15"/>
      <c r="B130" s="114"/>
      <c r="C130" s="23"/>
      <c r="D130" s="23"/>
      <c r="E130" s="38"/>
      <c r="F130" s="35">
        <v>86.4</v>
      </c>
      <c r="G130" s="25"/>
      <c r="H130" s="153" t="str">
        <f t="shared" si="10"/>
        <v>compilare colonna succes.</v>
      </c>
      <c r="I130" s="160"/>
      <c r="J130" s="21" t="str">
        <f t="shared" si="12"/>
        <v>-</v>
      </c>
      <c r="K130" s="32"/>
      <c r="L130" s="19" t="str">
        <f t="shared" si="18"/>
        <v>-</v>
      </c>
      <c r="M130" s="39" t="str">
        <f t="shared" si="11"/>
        <v>-</v>
      </c>
      <c r="N130" s="115"/>
      <c r="O130" s="40"/>
      <c r="P130" s="17"/>
      <c r="R130" s="15"/>
    </row>
    <row r="131" spans="1:18" s="16" customFormat="1" ht="24.95" customHeight="1" thickBot="1">
      <c r="A131" s="15"/>
      <c r="B131" s="114"/>
      <c r="C131" s="23"/>
      <c r="D131" s="23"/>
      <c r="E131" s="38"/>
      <c r="F131" s="35">
        <v>86.4</v>
      </c>
      <c r="G131" s="25"/>
      <c r="H131" s="153" t="str">
        <f t="shared" si="10"/>
        <v>compilare colonna succes.</v>
      </c>
      <c r="I131" s="160"/>
      <c r="J131" s="21" t="str">
        <f t="shared" si="12"/>
        <v>-</v>
      </c>
      <c r="K131" s="32"/>
      <c r="L131" s="19" t="str">
        <f t="shared" si="18"/>
        <v>-</v>
      </c>
      <c r="M131" s="39" t="str">
        <f t="shared" si="11"/>
        <v>-</v>
      </c>
      <c r="N131" s="115"/>
      <c r="O131" s="40"/>
      <c r="P131" s="17"/>
      <c r="R131" s="15"/>
    </row>
    <row r="132" spans="1:18" s="16" customFormat="1" ht="24.95" customHeight="1" thickBot="1">
      <c r="A132" s="15"/>
      <c r="B132" s="114"/>
      <c r="C132" s="23"/>
      <c r="D132" s="23"/>
      <c r="E132" s="38"/>
      <c r="F132" s="35">
        <v>86.4</v>
      </c>
      <c r="G132" s="25"/>
      <c r="H132" s="153" t="str">
        <f t="shared" si="10"/>
        <v>compilare colonna succes.</v>
      </c>
      <c r="I132" s="160"/>
      <c r="J132" s="21" t="str">
        <f t="shared" si="12"/>
        <v>-</v>
      </c>
      <c r="K132" s="32"/>
      <c r="L132" s="19" t="str">
        <f t="shared" si="18"/>
        <v>-</v>
      </c>
      <c r="M132" s="39" t="str">
        <f t="shared" si="11"/>
        <v>-</v>
      </c>
      <c r="N132" s="115"/>
      <c r="O132" s="40"/>
      <c r="P132" s="17"/>
      <c r="R132" s="15"/>
    </row>
    <row r="133" spans="1:18" s="16" customFormat="1" ht="24.95" customHeight="1" thickBot="1">
      <c r="A133" s="15"/>
      <c r="B133" s="116"/>
      <c r="C133" s="117"/>
      <c r="D133" s="117"/>
      <c r="E133" s="118"/>
      <c r="F133" s="127">
        <v>86.4</v>
      </c>
      <c r="G133" s="81"/>
      <c r="H133" s="153" t="str">
        <f t="shared" si="10"/>
        <v>compilare colonna succes.</v>
      </c>
      <c r="I133" s="159"/>
      <c r="J133" s="21" t="str">
        <f t="shared" si="12"/>
        <v>-</v>
      </c>
      <c r="K133" s="120"/>
      <c r="L133" s="83" t="str">
        <f t="shared" si="18"/>
        <v>-</v>
      </c>
      <c r="M133" s="84" t="str">
        <f t="shared" si="11"/>
        <v>-</v>
      </c>
      <c r="N133" s="121"/>
      <c r="O133" s="40"/>
      <c r="P133" s="17"/>
      <c r="R133" s="15"/>
    </row>
    <row r="134" spans="1:18" s="16" customFormat="1" ht="24.95" customHeight="1" thickBot="1">
      <c r="A134" s="15"/>
      <c r="B134" s="122" t="s">
        <v>15</v>
      </c>
      <c r="C134" s="123">
        <v>11</v>
      </c>
      <c r="D134" s="124" t="s">
        <v>4</v>
      </c>
      <c r="E134" s="125">
        <v>10</v>
      </c>
      <c r="F134" s="66">
        <f>17.39+69.01</f>
        <v>86.4</v>
      </c>
      <c r="G134" s="128">
        <f>SUM(F134:F143)</f>
        <v>863.99999999999989</v>
      </c>
      <c r="H134" s="152" t="str">
        <f t="shared" si="10"/>
        <v>compilare colonna succes.</v>
      </c>
      <c r="I134" s="157"/>
      <c r="J134" s="68" t="str">
        <f t="shared" si="12"/>
        <v>-</v>
      </c>
      <c r="K134" s="68" t="str">
        <f>IF(OR(J134="-",J135="-",J136="-",J137="-",J138="-",J139="-",J140="-",J141="-",J142="-",J143="-"),"-",(SUM(J134:J143)/G134))</f>
        <v>-</v>
      </c>
      <c r="L134" s="69" t="str">
        <f>IF($K$134="-","-",IF(I134&gt;0,TRUNC(I134,2)-$K$134,"-"))</f>
        <v>-</v>
      </c>
      <c r="M134" s="70" t="str">
        <f t="shared" si="11"/>
        <v>-</v>
      </c>
      <c r="N134" s="71" t="str">
        <f>IF(OR(J134="-",J135="-",J136="-",J137="-",J138="-",J139="-",J140="-",J141="-",J142="-",J143="-"),"-",(SUM(M134:M143)/E134)^(0.5))</f>
        <v>-</v>
      </c>
      <c r="O134" s="40"/>
      <c r="P134" s="17"/>
      <c r="R134" s="15"/>
    </row>
    <row r="135" spans="1:18" s="16" customFormat="1" ht="24.95" customHeight="1" thickBot="1">
      <c r="A135" s="15"/>
      <c r="B135" s="112"/>
      <c r="C135" s="36"/>
      <c r="D135" s="36"/>
      <c r="E135" s="37"/>
      <c r="F135" s="21">
        <v>86.4</v>
      </c>
      <c r="G135" s="24"/>
      <c r="H135" s="153" t="str">
        <f t="shared" si="10"/>
        <v>compilare colonna succes.</v>
      </c>
      <c r="I135" s="160"/>
      <c r="J135" s="21" t="str">
        <f t="shared" si="12"/>
        <v>-</v>
      </c>
      <c r="K135" s="32"/>
      <c r="L135" s="19" t="str">
        <f t="shared" ref="L135:L143" si="19">IF($K$134="-","-",IF(I135&gt;0,TRUNC(I135,2)-$K$134,"-"))</f>
        <v>-</v>
      </c>
      <c r="M135" s="39" t="str">
        <f t="shared" si="11"/>
        <v>-</v>
      </c>
      <c r="N135" s="115"/>
      <c r="O135" s="40"/>
      <c r="P135" s="17"/>
      <c r="R135" s="15"/>
    </row>
    <row r="136" spans="1:18" s="16" customFormat="1" ht="24.95" customHeight="1" thickBot="1">
      <c r="A136" s="15"/>
      <c r="B136" s="114"/>
      <c r="C136" s="23"/>
      <c r="D136" s="23"/>
      <c r="E136" s="38"/>
      <c r="F136" s="21">
        <v>86.4</v>
      </c>
      <c r="G136" s="25"/>
      <c r="H136" s="153" t="str">
        <f t="shared" si="10"/>
        <v>compilare colonna succes.</v>
      </c>
      <c r="I136" s="160"/>
      <c r="J136" s="21" t="str">
        <f t="shared" si="12"/>
        <v>-</v>
      </c>
      <c r="K136" s="32"/>
      <c r="L136" s="19" t="str">
        <f t="shared" si="19"/>
        <v>-</v>
      </c>
      <c r="M136" s="39" t="str">
        <f t="shared" si="11"/>
        <v>-</v>
      </c>
      <c r="N136" s="115"/>
      <c r="O136" s="40"/>
      <c r="P136" s="17"/>
      <c r="R136" s="15"/>
    </row>
    <row r="137" spans="1:18" s="16" customFormat="1" ht="24.95" customHeight="1" thickBot="1">
      <c r="A137" s="15"/>
      <c r="B137" s="114"/>
      <c r="C137" s="23"/>
      <c r="D137" s="23"/>
      <c r="E137" s="38"/>
      <c r="F137" s="21">
        <v>86.4</v>
      </c>
      <c r="G137" s="25"/>
      <c r="H137" s="153" t="str">
        <f t="shared" si="10"/>
        <v>compilare colonna succes.</v>
      </c>
      <c r="I137" s="160"/>
      <c r="J137" s="21" t="str">
        <f t="shared" si="12"/>
        <v>-</v>
      </c>
      <c r="K137" s="32"/>
      <c r="L137" s="19" t="str">
        <f t="shared" si="19"/>
        <v>-</v>
      </c>
      <c r="M137" s="39" t="str">
        <f t="shared" si="11"/>
        <v>-</v>
      </c>
      <c r="N137" s="115"/>
      <c r="O137" s="40"/>
      <c r="P137" s="17"/>
      <c r="R137" s="15"/>
    </row>
    <row r="138" spans="1:18" s="16" customFormat="1" ht="24.95" customHeight="1" thickBot="1">
      <c r="A138" s="15"/>
      <c r="B138" s="114"/>
      <c r="C138" s="23"/>
      <c r="D138" s="23"/>
      <c r="E138" s="38"/>
      <c r="F138" s="21">
        <v>86.4</v>
      </c>
      <c r="G138" s="25"/>
      <c r="H138" s="153" t="str">
        <f t="shared" si="10"/>
        <v>compilare colonna succes.</v>
      </c>
      <c r="I138" s="160"/>
      <c r="J138" s="21" t="str">
        <f t="shared" si="12"/>
        <v>-</v>
      </c>
      <c r="K138" s="32"/>
      <c r="L138" s="19" t="str">
        <f t="shared" si="19"/>
        <v>-</v>
      </c>
      <c r="M138" s="39" t="str">
        <f t="shared" si="11"/>
        <v>-</v>
      </c>
      <c r="N138" s="115"/>
      <c r="O138" s="40"/>
      <c r="P138" s="17"/>
      <c r="R138" s="15"/>
    </row>
    <row r="139" spans="1:18" s="16" customFormat="1" ht="24.95" customHeight="1" thickBot="1">
      <c r="A139" s="15"/>
      <c r="B139" s="114"/>
      <c r="C139" s="23"/>
      <c r="D139" s="23"/>
      <c r="E139" s="38"/>
      <c r="F139" s="21">
        <v>86.4</v>
      </c>
      <c r="G139" s="25"/>
      <c r="H139" s="153" t="str">
        <f t="shared" si="10"/>
        <v>compilare colonna succes.</v>
      </c>
      <c r="I139" s="160"/>
      <c r="J139" s="21" t="str">
        <f t="shared" si="12"/>
        <v>-</v>
      </c>
      <c r="K139" s="32"/>
      <c r="L139" s="19" t="str">
        <f t="shared" si="19"/>
        <v>-</v>
      </c>
      <c r="M139" s="39" t="str">
        <f t="shared" si="11"/>
        <v>-</v>
      </c>
      <c r="N139" s="115"/>
      <c r="O139" s="40"/>
      <c r="P139" s="17"/>
      <c r="R139" s="15"/>
    </row>
    <row r="140" spans="1:18" s="16" customFormat="1" ht="24.95" customHeight="1" thickBot="1">
      <c r="A140" s="15"/>
      <c r="B140" s="114"/>
      <c r="C140" s="23"/>
      <c r="D140" s="23"/>
      <c r="E140" s="38"/>
      <c r="F140" s="21">
        <v>86.4</v>
      </c>
      <c r="G140" s="25"/>
      <c r="H140" s="153" t="str">
        <f t="shared" si="10"/>
        <v>compilare colonna succes.</v>
      </c>
      <c r="I140" s="160"/>
      <c r="J140" s="21" t="str">
        <f t="shared" si="12"/>
        <v>-</v>
      </c>
      <c r="K140" s="32"/>
      <c r="L140" s="19" t="str">
        <f t="shared" si="19"/>
        <v>-</v>
      </c>
      <c r="M140" s="39" t="str">
        <f t="shared" si="11"/>
        <v>-</v>
      </c>
      <c r="N140" s="115"/>
      <c r="O140" s="40"/>
      <c r="P140" s="17"/>
      <c r="R140" s="15"/>
    </row>
    <row r="141" spans="1:18" s="16" customFormat="1" ht="24.95" customHeight="1" thickBot="1">
      <c r="A141" s="15"/>
      <c r="B141" s="114"/>
      <c r="C141" s="23"/>
      <c r="D141" s="23"/>
      <c r="E141" s="38"/>
      <c r="F141" s="21">
        <v>86.4</v>
      </c>
      <c r="G141" s="25"/>
      <c r="H141" s="153" t="str">
        <f t="shared" si="10"/>
        <v>compilare colonna succes.</v>
      </c>
      <c r="I141" s="160"/>
      <c r="J141" s="21" t="str">
        <f t="shared" si="12"/>
        <v>-</v>
      </c>
      <c r="K141" s="32"/>
      <c r="L141" s="19" t="str">
        <f t="shared" si="19"/>
        <v>-</v>
      </c>
      <c r="M141" s="39" t="str">
        <f t="shared" si="11"/>
        <v>-</v>
      </c>
      <c r="N141" s="115"/>
      <c r="O141" s="40"/>
      <c r="P141" s="17"/>
      <c r="R141" s="15"/>
    </row>
    <row r="142" spans="1:18" s="16" customFormat="1" ht="24.95" customHeight="1" thickBot="1">
      <c r="A142" s="15"/>
      <c r="B142" s="114"/>
      <c r="C142" s="23"/>
      <c r="D142" s="23"/>
      <c r="E142" s="38"/>
      <c r="F142" s="21">
        <v>86.4</v>
      </c>
      <c r="G142" s="25"/>
      <c r="H142" s="153" t="str">
        <f t="shared" si="10"/>
        <v>compilare colonna succes.</v>
      </c>
      <c r="I142" s="160"/>
      <c r="J142" s="21" t="str">
        <f t="shared" si="12"/>
        <v>-</v>
      </c>
      <c r="K142" s="32"/>
      <c r="L142" s="19" t="str">
        <f t="shared" si="19"/>
        <v>-</v>
      </c>
      <c r="M142" s="39" t="str">
        <f t="shared" si="11"/>
        <v>-</v>
      </c>
      <c r="N142" s="115"/>
      <c r="O142" s="40"/>
      <c r="P142" s="17"/>
      <c r="R142" s="15"/>
    </row>
    <row r="143" spans="1:18" s="16" customFormat="1" ht="24.95" customHeight="1" thickBot="1">
      <c r="A143" s="15"/>
      <c r="B143" s="116"/>
      <c r="C143" s="117"/>
      <c r="D143" s="117"/>
      <c r="E143" s="118"/>
      <c r="F143" s="119">
        <f>34.6+51.8</f>
        <v>86.4</v>
      </c>
      <c r="G143" s="81"/>
      <c r="H143" s="153" t="str">
        <f t="shared" si="10"/>
        <v>compilare colonna succes.</v>
      </c>
      <c r="I143" s="159"/>
      <c r="J143" s="21" t="str">
        <f t="shared" si="12"/>
        <v>-</v>
      </c>
      <c r="K143" s="120"/>
      <c r="L143" s="83" t="str">
        <f t="shared" si="19"/>
        <v>-</v>
      </c>
      <c r="M143" s="84" t="str">
        <f t="shared" si="11"/>
        <v>-</v>
      </c>
      <c r="N143" s="121"/>
      <c r="O143" s="40"/>
      <c r="P143" s="17"/>
      <c r="R143" s="15"/>
    </row>
    <row r="144" spans="1:18" s="16" customFormat="1" ht="24.95" customHeight="1" thickBot="1">
      <c r="A144" s="15"/>
      <c r="B144" s="62" t="s">
        <v>15</v>
      </c>
      <c r="C144" s="63">
        <v>12</v>
      </c>
      <c r="D144" s="64" t="s">
        <v>16</v>
      </c>
      <c r="E144" s="65">
        <v>15</v>
      </c>
      <c r="F144" s="66">
        <v>39.97</v>
      </c>
      <c r="G144" s="88">
        <f>SUM(F144:F158)</f>
        <v>815</v>
      </c>
      <c r="H144" s="152" t="str">
        <f t="shared" si="10"/>
        <v>compilare colonna succes.</v>
      </c>
      <c r="I144" s="157"/>
      <c r="J144" s="68" t="str">
        <f t="shared" si="12"/>
        <v>-</v>
      </c>
      <c r="K144" s="68" t="str">
        <f>IF(OR(J144="-",J145="-",J146="-",J147="-",J148="-",J149="-",J150="-",J151="-",J152="-",J153="-",J154="-",J155="-",J156="-",J157="-",J158="-"),"-",(SUM(J144:J158)/G144))</f>
        <v>-</v>
      </c>
      <c r="L144" s="69" t="str">
        <f>IF($K$144="-","-",IF(I144&gt;0,TRUNC(I144,2)-$K$144,"-"))</f>
        <v>-</v>
      </c>
      <c r="M144" s="70" t="str">
        <f t="shared" si="11"/>
        <v>-</v>
      </c>
      <c r="N144" s="71" t="str">
        <f>IF(OR(J144="-",J145="-",J146="-",J147="-",J148="-",J149="-",J150="-",J151="-",J152="-",J153="-",J154="-",J155="-",J156="-",J157="-",J158="-"),"-",(SUM(M144:M158)/E144)^(0.5))</f>
        <v>-</v>
      </c>
      <c r="O144" s="40"/>
      <c r="P144" s="17"/>
      <c r="R144" s="15"/>
    </row>
    <row r="145" spans="1:18" s="16" customFormat="1" ht="24.95" customHeight="1" thickBot="1">
      <c r="A145" s="15"/>
      <c r="B145" s="112"/>
      <c r="C145" s="36"/>
      <c r="D145" s="36"/>
      <c r="E145" s="37"/>
      <c r="F145" s="35">
        <v>60.88</v>
      </c>
      <c r="G145" s="24"/>
      <c r="H145" s="153" t="str">
        <f t="shared" si="10"/>
        <v>compilare colonna succes.</v>
      </c>
      <c r="I145" s="160"/>
      <c r="J145" s="21" t="str">
        <f t="shared" si="12"/>
        <v>-</v>
      </c>
      <c r="K145" s="32"/>
      <c r="L145" s="19" t="str">
        <f t="shared" ref="L145:L158" si="20">IF($K$144="-","-",IF(I145&gt;0,TRUNC(I145,2)-$K$144,"-"))</f>
        <v>-</v>
      </c>
      <c r="M145" s="39" t="str">
        <f t="shared" si="11"/>
        <v>-</v>
      </c>
      <c r="N145" s="115"/>
      <c r="O145" s="40"/>
      <c r="P145" s="17"/>
      <c r="R145" s="15"/>
    </row>
    <row r="146" spans="1:18" s="16" customFormat="1" ht="24.95" customHeight="1" thickBot="1">
      <c r="A146" s="15"/>
      <c r="B146" s="114"/>
      <c r="C146" s="23"/>
      <c r="D146" s="23"/>
      <c r="E146" s="38"/>
      <c r="F146" s="35">
        <v>60.88</v>
      </c>
      <c r="G146" s="25"/>
      <c r="H146" s="153" t="str">
        <f t="shared" si="10"/>
        <v>compilare colonna succes.</v>
      </c>
      <c r="I146" s="160"/>
      <c r="J146" s="21" t="str">
        <f t="shared" si="12"/>
        <v>-</v>
      </c>
      <c r="K146" s="32"/>
      <c r="L146" s="19" t="str">
        <f t="shared" si="20"/>
        <v>-</v>
      </c>
      <c r="M146" s="39" t="str">
        <f t="shared" si="11"/>
        <v>-</v>
      </c>
      <c r="N146" s="115"/>
      <c r="O146" s="40"/>
      <c r="P146" s="17"/>
      <c r="R146" s="15"/>
    </row>
    <row r="147" spans="1:18" s="16" customFormat="1" ht="24.95" customHeight="1" thickBot="1">
      <c r="A147" s="15"/>
      <c r="B147" s="114"/>
      <c r="C147" s="23"/>
      <c r="D147" s="23"/>
      <c r="E147" s="38"/>
      <c r="F147" s="35">
        <v>39.979999999999997</v>
      </c>
      <c r="G147" s="25"/>
      <c r="H147" s="153" t="str">
        <f t="shared" si="10"/>
        <v>compilare colonna succes.</v>
      </c>
      <c r="I147" s="160"/>
      <c r="J147" s="21" t="str">
        <f t="shared" si="12"/>
        <v>-</v>
      </c>
      <c r="K147" s="32"/>
      <c r="L147" s="19" t="str">
        <f t="shared" si="20"/>
        <v>-</v>
      </c>
      <c r="M147" s="39" t="str">
        <f t="shared" si="11"/>
        <v>-</v>
      </c>
      <c r="N147" s="115"/>
      <c r="O147" s="40"/>
      <c r="P147" s="17"/>
      <c r="R147" s="15"/>
    </row>
    <row r="148" spans="1:18" s="16" customFormat="1" ht="24.95" customHeight="1" thickBot="1">
      <c r="A148" s="15"/>
      <c r="B148" s="114"/>
      <c r="C148" s="23"/>
      <c r="D148" s="23"/>
      <c r="E148" s="38"/>
      <c r="F148" s="35">
        <v>60.88</v>
      </c>
      <c r="G148" s="25"/>
      <c r="H148" s="153" t="str">
        <f t="shared" si="10"/>
        <v>compilare colonna succes.</v>
      </c>
      <c r="I148" s="160"/>
      <c r="J148" s="21" t="str">
        <f t="shared" si="12"/>
        <v>-</v>
      </c>
      <c r="K148" s="32"/>
      <c r="L148" s="19" t="str">
        <f t="shared" si="20"/>
        <v>-</v>
      </c>
      <c r="M148" s="39" t="str">
        <f t="shared" si="11"/>
        <v>-</v>
      </c>
      <c r="N148" s="115"/>
      <c r="O148" s="40"/>
      <c r="P148" s="17"/>
      <c r="R148" s="15"/>
    </row>
    <row r="149" spans="1:18" s="16" customFormat="1" ht="24.95" customHeight="1" thickBot="1">
      <c r="A149" s="15"/>
      <c r="B149" s="114"/>
      <c r="C149" s="23"/>
      <c r="D149" s="23"/>
      <c r="E149" s="38"/>
      <c r="F149" s="35">
        <v>62.46</v>
      </c>
      <c r="G149" s="25"/>
      <c r="H149" s="153" t="str">
        <f t="shared" si="10"/>
        <v>compilare colonna succes.</v>
      </c>
      <c r="I149" s="160"/>
      <c r="J149" s="21" t="str">
        <f t="shared" si="12"/>
        <v>-</v>
      </c>
      <c r="K149" s="32"/>
      <c r="L149" s="19" t="str">
        <f t="shared" si="20"/>
        <v>-</v>
      </c>
      <c r="M149" s="39" t="str">
        <f t="shared" si="11"/>
        <v>-</v>
      </c>
      <c r="N149" s="115"/>
      <c r="O149" s="40"/>
      <c r="P149" s="17"/>
      <c r="R149" s="15"/>
    </row>
    <row r="150" spans="1:18" s="16" customFormat="1" ht="24.95" customHeight="1" thickBot="1">
      <c r="A150" s="15"/>
      <c r="B150" s="114"/>
      <c r="C150" s="23"/>
      <c r="D150" s="23"/>
      <c r="E150" s="38"/>
      <c r="F150" s="35">
        <v>39.979999999999997</v>
      </c>
      <c r="G150" s="25"/>
      <c r="H150" s="153" t="str">
        <f t="shared" si="10"/>
        <v>compilare colonna succes.</v>
      </c>
      <c r="I150" s="160"/>
      <c r="J150" s="21" t="str">
        <f t="shared" si="12"/>
        <v>-</v>
      </c>
      <c r="K150" s="32"/>
      <c r="L150" s="19" t="str">
        <f t="shared" si="20"/>
        <v>-</v>
      </c>
      <c r="M150" s="39" t="str">
        <f t="shared" si="11"/>
        <v>-</v>
      </c>
      <c r="N150" s="115"/>
      <c r="O150" s="40"/>
      <c r="P150" s="17"/>
      <c r="R150" s="15"/>
    </row>
    <row r="151" spans="1:18" s="16" customFormat="1" ht="24.95" customHeight="1" thickBot="1">
      <c r="A151" s="15"/>
      <c r="B151" s="114"/>
      <c r="C151" s="23"/>
      <c r="D151" s="23"/>
      <c r="E151" s="38"/>
      <c r="F151" s="35">
        <v>60.88</v>
      </c>
      <c r="G151" s="25"/>
      <c r="H151" s="153" t="str">
        <f t="shared" ref="H151:H201" si="21">IF(AND(I151&lt;=30,I151&gt;0),"A+",IF(AND(I151&gt;30,I151&lt;=40),"A",IF(AND(I151&gt;40,I151&lt;=50),"B+",IF(AND(I151&gt;50,I151&lt;=60),"B",IF(AND(I151&gt;60,I151&lt;=80),"C+",IF(AND(I151&gt;80,I151&lt;=120),"C",IF(AND(I151&gt;120,I151&lt;=180),"D",IF(AND(I151&gt;180,I151&lt;=225),"E",IF(AND(I151&gt;225,I151&lt;=270),"F",IF(I151&gt;270,"G",IF(I151="","compilare colonna succes.","NO!")))))))))))</f>
        <v>compilare colonna succes.</v>
      </c>
      <c r="I151" s="160"/>
      <c r="J151" s="21" t="str">
        <f t="shared" si="12"/>
        <v>-</v>
      </c>
      <c r="K151" s="32"/>
      <c r="L151" s="19" t="str">
        <f t="shared" si="20"/>
        <v>-</v>
      </c>
      <c r="M151" s="39" t="str">
        <f t="shared" ref="M151:M201" si="22">IF(L151="-","-",L151^2)</f>
        <v>-</v>
      </c>
      <c r="N151" s="115"/>
      <c r="O151" s="40"/>
      <c r="P151" s="17"/>
      <c r="R151" s="15"/>
    </row>
    <row r="152" spans="1:18" s="16" customFormat="1" ht="24.95" customHeight="1" thickBot="1">
      <c r="A152" s="15"/>
      <c r="B152" s="114"/>
      <c r="C152" s="23"/>
      <c r="D152" s="23"/>
      <c r="E152" s="38"/>
      <c r="F152" s="35">
        <v>62.46</v>
      </c>
      <c r="G152" s="25"/>
      <c r="H152" s="153" t="str">
        <f t="shared" si="21"/>
        <v>compilare colonna succes.</v>
      </c>
      <c r="I152" s="160"/>
      <c r="J152" s="21" t="str">
        <f t="shared" ref="J152:J201" si="23">IF(I152="","-",F152*TRUNC(I152,2))</f>
        <v>-</v>
      </c>
      <c r="K152" s="32"/>
      <c r="L152" s="19" t="str">
        <f t="shared" si="20"/>
        <v>-</v>
      </c>
      <c r="M152" s="39" t="str">
        <f t="shared" si="22"/>
        <v>-</v>
      </c>
      <c r="N152" s="115"/>
      <c r="O152" s="40"/>
      <c r="P152" s="17"/>
      <c r="R152" s="15"/>
    </row>
    <row r="153" spans="1:18" s="16" customFormat="1" ht="24.95" customHeight="1" thickBot="1">
      <c r="A153" s="15"/>
      <c r="B153" s="114"/>
      <c r="C153" s="23"/>
      <c r="D153" s="23"/>
      <c r="E153" s="38"/>
      <c r="F153" s="35">
        <v>39.97</v>
      </c>
      <c r="G153" s="25"/>
      <c r="H153" s="153" t="str">
        <f t="shared" si="21"/>
        <v>compilare colonna succes.</v>
      </c>
      <c r="I153" s="160"/>
      <c r="J153" s="21" t="str">
        <f t="shared" si="23"/>
        <v>-</v>
      </c>
      <c r="K153" s="32"/>
      <c r="L153" s="19" t="str">
        <f t="shared" si="20"/>
        <v>-</v>
      </c>
      <c r="M153" s="39" t="str">
        <f t="shared" si="22"/>
        <v>-</v>
      </c>
      <c r="N153" s="115"/>
      <c r="O153" s="40"/>
      <c r="P153" s="17"/>
      <c r="R153" s="15"/>
    </row>
    <row r="154" spans="1:18" s="16" customFormat="1" ht="24.95" customHeight="1" thickBot="1">
      <c r="A154" s="15"/>
      <c r="B154" s="114"/>
      <c r="C154" s="23"/>
      <c r="D154" s="23"/>
      <c r="E154" s="38"/>
      <c r="F154" s="35">
        <v>60.88</v>
      </c>
      <c r="G154" s="25"/>
      <c r="H154" s="153" t="str">
        <f t="shared" si="21"/>
        <v>compilare colonna succes.</v>
      </c>
      <c r="I154" s="160"/>
      <c r="J154" s="21" t="str">
        <f t="shared" si="23"/>
        <v>-</v>
      </c>
      <c r="K154" s="32"/>
      <c r="L154" s="19" t="str">
        <f t="shared" si="20"/>
        <v>-</v>
      </c>
      <c r="M154" s="39" t="str">
        <f t="shared" si="22"/>
        <v>-</v>
      </c>
      <c r="N154" s="115"/>
      <c r="O154" s="40"/>
      <c r="P154" s="17"/>
      <c r="R154" s="15"/>
    </row>
    <row r="155" spans="1:18" s="16" customFormat="1" ht="24.95" customHeight="1" thickBot="1">
      <c r="A155" s="15"/>
      <c r="B155" s="114"/>
      <c r="C155" s="23"/>
      <c r="D155" s="23"/>
      <c r="E155" s="38"/>
      <c r="F155" s="35">
        <v>62.46</v>
      </c>
      <c r="G155" s="25"/>
      <c r="H155" s="153" t="str">
        <f t="shared" si="21"/>
        <v>compilare colonna succes.</v>
      </c>
      <c r="I155" s="160"/>
      <c r="J155" s="21" t="str">
        <f t="shared" si="23"/>
        <v>-</v>
      </c>
      <c r="K155" s="32"/>
      <c r="L155" s="19" t="str">
        <f t="shared" si="20"/>
        <v>-</v>
      </c>
      <c r="M155" s="39" t="str">
        <f t="shared" si="22"/>
        <v>-</v>
      </c>
      <c r="N155" s="115"/>
      <c r="O155" s="40"/>
      <c r="P155" s="17"/>
      <c r="R155" s="15"/>
    </row>
    <row r="156" spans="1:18" s="16" customFormat="1" ht="24.95" customHeight="1" thickBot="1">
      <c r="A156" s="15"/>
      <c r="B156" s="114"/>
      <c r="C156" s="23"/>
      <c r="D156" s="23"/>
      <c r="E156" s="38"/>
      <c r="F156" s="35">
        <v>39.979999999999997</v>
      </c>
      <c r="G156" s="25"/>
      <c r="H156" s="153" t="str">
        <f t="shared" si="21"/>
        <v>compilare colonna succes.</v>
      </c>
      <c r="I156" s="160"/>
      <c r="J156" s="21" t="str">
        <f t="shared" si="23"/>
        <v>-</v>
      </c>
      <c r="K156" s="32"/>
      <c r="L156" s="19" t="str">
        <f t="shared" si="20"/>
        <v>-</v>
      </c>
      <c r="M156" s="39" t="str">
        <f t="shared" si="22"/>
        <v>-</v>
      </c>
      <c r="N156" s="115"/>
      <c r="O156" s="40"/>
      <c r="P156" s="17"/>
      <c r="R156" s="15"/>
    </row>
    <row r="157" spans="1:18" s="16" customFormat="1" ht="24.95" customHeight="1" thickBot="1">
      <c r="A157" s="15"/>
      <c r="B157" s="114"/>
      <c r="C157" s="23"/>
      <c r="D157" s="23"/>
      <c r="E157" s="38"/>
      <c r="F157" s="35">
        <v>60.88</v>
      </c>
      <c r="G157" s="25"/>
      <c r="H157" s="153" t="str">
        <f t="shared" si="21"/>
        <v>compilare colonna succes.</v>
      </c>
      <c r="I157" s="160"/>
      <c r="J157" s="21" t="str">
        <f t="shared" si="23"/>
        <v>-</v>
      </c>
      <c r="K157" s="32"/>
      <c r="L157" s="19" t="str">
        <f t="shared" si="20"/>
        <v>-</v>
      </c>
      <c r="M157" s="39" t="str">
        <f t="shared" si="22"/>
        <v>-</v>
      </c>
      <c r="N157" s="115"/>
      <c r="O157" s="40"/>
      <c r="P157" s="17"/>
      <c r="R157" s="15"/>
    </row>
    <row r="158" spans="1:18" s="16" customFormat="1" ht="24.95" customHeight="1" thickBot="1">
      <c r="A158" s="15"/>
      <c r="B158" s="116"/>
      <c r="C158" s="117"/>
      <c r="D158" s="117"/>
      <c r="E158" s="118"/>
      <c r="F158" s="129">
        <v>62.46</v>
      </c>
      <c r="G158" s="81"/>
      <c r="H158" s="153" t="str">
        <f t="shared" si="21"/>
        <v>compilare colonna succes.</v>
      </c>
      <c r="I158" s="159"/>
      <c r="J158" s="21" t="str">
        <f t="shared" si="23"/>
        <v>-</v>
      </c>
      <c r="K158" s="120"/>
      <c r="L158" s="83" t="str">
        <f t="shared" si="20"/>
        <v>-</v>
      </c>
      <c r="M158" s="84" t="str">
        <f t="shared" si="22"/>
        <v>-</v>
      </c>
      <c r="N158" s="121"/>
      <c r="O158" s="40"/>
      <c r="P158" s="17"/>
      <c r="R158" s="15"/>
    </row>
    <row r="159" spans="1:18" s="16" customFormat="1" ht="24.95" customHeight="1" thickBot="1">
      <c r="A159" s="15"/>
      <c r="B159" s="122" t="s">
        <v>15</v>
      </c>
      <c r="C159" s="123">
        <v>13</v>
      </c>
      <c r="D159" s="124" t="s">
        <v>17</v>
      </c>
      <c r="E159" s="125">
        <v>14</v>
      </c>
      <c r="F159" s="66">
        <f>14.12+111.79</f>
        <v>125.91000000000001</v>
      </c>
      <c r="G159" s="128">
        <f>SUM(F159:F172)</f>
        <v>822</v>
      </c>
      <c r="H159" s="152" t="str">
        <f t="shared" si="21"/>
        <v>compilare colonna succes.</v>
      </c>
      <c r="I159" s="157"/>
      <c r="J159" s="68" t="str">
        <f t="shared" si="23"/>
        <v>-</v>
      </c>
      <c r="K159" s="68" t="str">
        <f>IF(OR(J159="-",J160="-",J161="-",J162="-",J163="-",J164="-",J165="-",J166="-",J167="-",J168="-",J169="-",J170="-",J171="-",J172="-"),"-",(SUM(J159:J172)/G159))</f>
        <v>-</v>
      </c>
      <c r="L159" s="69" t="str">
        <f>IF($K$159="-","-",IF(I159&gt;0,TRUNC(I159,2)-$K$159,"-"))</f>
        <v>-</v>
      </c>
      <c r="M159" s="70" t="str">
        <f t="shared" si="22"/>
        <v>-</v>
      </c>
      <c r="N159" s="71" t="str">
        <f>IF(OR(J159="-",J160="-",J161="-",J162="-",J163="-",J164="-",J165="-",J166="-",J167="-",J168="-",J169="-",J170="-",J171="-",J172="-"),"-",(SUM(M159:M172)/E159)^(0.5))</f>
        <v>-</v>
      </c>
      <c r="O159" s="40"/>
      <c r="P159" s="17"/>
      <c r="R159" s="15"/>
    </row>
    <row r="160" spans="1:18" s="16" customFormat="1" ht="24.95" customHeight="1" thickBot="1">
      <c r="A160" s="15"/>
      <c r="B160" s="112"/>
      <c r="C160" s="36"/>
      <c r="D160" s="36"/>
      <c r="E160" s="37"/>
      <c r="F160" s="21">
        <v>39.97</v>
      </c>
      <c r="G160" s="24"/>
      <c r="H160" s="153" t="str">
        <f t="shared" si="21"/>
        <v>compilare colonna succes.</v>
      </c>
      <c r="I160" s="160"/>
      <c r="J160" s="21" t="str">
        <f t="shared" si="23"/>
        <v>-</v>
      </c>
      <c r="K160" s="32"/>
      <c r="L160" s="19" t="str">
        <f t="shared" ref="L160:L172" si="24">IF($K$159="-","-",IF(I160&gt;0,TRUNC(I160,2)-$K$159,"-"))</f>
        <v>-</v>
      </c>
      <c r="M160" s="39" t="str">
        <f t="shared" si="22"/>
        <v>-</v>
      </c>
      <c r="N160" s="115"/>
      <c r="O160" s="40"/>
      <c r="P160" s="17"/>
      <c r="R160" s="15"/>
    </row>
    <row r="161" spans="1:18" s="16" customFormat="1" ht="24.95" customHeight="1" thickBot="1">
      <c r="A161" s="15"/>
      <c r="B161" s="114"/>
      <c r="C161" s="23"/>
      <c r="D161" s="23"/>
      <c r="E161" s="38"/>
      <c r="F161" s="21">
        <v>82.32</v>
      </c>
      <c r="G161" s="25"/>
      <c r="H161" s="153" t="str">
        <f t="shared" si="21"/>
        <v>compilare colonna succes.</v>
      </c>
      <c r="I161" s="160"/>
      <c r="J161" s="21" t="str">
        <f t="shared" si="23"/>
        <v>-</v>
      </c>
      <c r="K161" s="32"/>
      <c r="L161" s="19" t="str">
        <f t="shared" si="24"/>
        <v>-</v>
      </c>
      <c r="M161" s="39" t="str">
        <f t="shared" si="22"/>
        <v>-</v>
      </c>
      <c r="N161" s="115"/>
      <c r="O161" s="40"/>
      <c r="P161" s="17"/>
      <c r="R161" s="15"/>
    </row>
    <row r="162" spans="1:18" s="16" customFormat="1" ht="24.95" customHeight="1" thickBot="1">
      <c r="A162" s="15"/>
      <c r="B162" s="114"/>
      <c r="C162" s="23"/>
      <c r="D162" s="23"/>
      <c r="E162" s="38"/>
      <c r="F162" s="21">
        <v>41.5</v>
      </c>
      <c r="G162" s="25"/>
      <c r="H162" s="153" t="str">
        <f t="shared" si="21"/>
        <v>compilare colonna succes.</v>
      </c>
      <c r="I162" s="160"/>
      <c r="J162" s="21" t="str">
        <f t="shared" si="23"/>
        <v>-</v>
      </c>
      <c r="K162" s="32"/>
      <c r="L162" s="19" t="str">
        <f t="shared" si="24"/>
        <v>-</v>
      </c>
      <c r="M162" s="39" t="str">
        <f t="shared" si="22"/>
        <v>-</v>
      </c>
      <c r="N162" s="115"/>
      <c r="O162" s="40"/>
      <c r="P162" s="17"/>
      <c r="R162" s="15"/>
    </row>
    <row r="163" spans="1:18" s="16" customFormat="1" ht="24.95" customHeight="1" thickBot="1">
      <c r="A163" s="15"/>
      <c r="B163" s="114"/>
      <c r="C163" s="23"/>
      <c r="D163" s="23"/>
      <c r="E163" s="38"/>
      <c r="F163" s="21">
        <v>39.93</v>
      </c>
      <c r="G163" s="25"/>
      <c r="H163" s="153" t="str">
        <f t="shared" si="21"/>
        <v>compilare colonna succes.</v>
      </c>
      <c r="I163" s="160"/>
      <c r="J163" s="21" t="str">
        <f t="shared" si="23"/>
        <v>-</v>
      </c>
      <c r="K163" s="32"/>
      <c r="L163" s="19" t="str">
        <f t="shared" si="24"/>
        <v>-</v>
      </c>
      <c r="M163" s="39" t="str">
        <f t="shared" si="22"/>
        <v>-</v>
      </c>
      <c r="N163" s="115"/>
      <c r="O163" s="40"/>
      <c r="P163" s="17"/>
      <c r="R163" s="15"/>
    </row>
    <row r="164" spans="1:18" s="16" customFormat="1" ht="24.95" customHeight="1" thickBot="1">
      <c r="A164" s="15"/>
      <c r="B164" s="114"/>
      <c r="C164" s="23"/>
      <c r="D164" s="23"/>
      <c r="E164" s="38"/>
      <c r="F164" s="21">
        <v>82.32</v>
      </c>
      <c r="G164" s="25"/>
      <c r="H164" s="153" t="str">
        <f t="shared" si="21"/>
        <v>compilare colonna succes.</v>
      </c>
      <c r="I164" s="160"/>
      <c r="J164" s="21" t="str">
        <f t="shared" si="23"/>
        <v>-</v>
      </c>
      <c r="K164" s="32"/>
      <c r="L164" s="19" t="str">
        <f t="shared" si="24"/>
        <v>-</v>
      </c>
      <c r="M164" s="39" t="str">
        <f t="shared" si="22"/>
        <v>-</v>
      </c>
      <c r="N164" s="115"/>
      <c r="O164" s="40"/>
      <c r="P164" s="17"/>
      <c r="R164" s="15"/>
    </row>
    <row r="165" spans="1:18" s="16" customFormat="1" ht="24.95" customHeight="1" thickBot="1">
      <c r="A165" s="15"/>
      <c r="B165" s="114"/>
      <c r="C165" s="23"/>
      <c r="D165" s="23"/>
      <c r="E165" s="38"/>
      <c r="F165" s="21">
        <v>41.5</v>
      </c>
      <c r="G165" s="25"/>
      <c r="H165" s="153" t="str">
        <f t="shared" si="21"/>
        <v>compilare colonna succes.</v>
      </c>
      <c r="I165" s="160"/>
      <c r="J165" s="21" t="str">
        <f t="shared" si="23"/>
        <v>-</v>
      </c>
      <c r="K165" s="32"/>
      <c r="L165" s="19" t="str">
        <f t="shared" si="24"/>
        <v>-</v>
      </c>
      <c r="M165" s="39" t="str">
        <f t="shared" si="22"/>
        <v>-</v>
      </c>
      <c r="N165" s="115"/>
      <c r="O165" s="40"/>
      <c r="P165" s="17"/>
      <c r="R165" s="15"/>
    </row>
    <row r="166" spans="1:18" s="16" customFormat="1" ht="24.95" customHeight="1" thickBot="1">
      <c r="A166" s="15"/>
      <c r="B166" s="114"/>
      <c r="C166" s="23"/>
      <c r="D166" s="23"/>
      <c r="E166" s="38"/>
      <c r="F166" s="21">
        <v>39.97</v>
      </c>
      <c r="G166" s="25"/>
      <c r="H166" s="153" t="str">
        <f t="shared" si="21"/>
        <v>compilare colonna succes.</v>
      </c>
      <c r="I166" s="160"/>
      <c r="J166" s="21" t="str">
        <f t="shared" si="23"/>
        <v>-</v>
      </c>
      <c r="K166" s="32"/>
      <c r="L166" s="19" t="str">
        <f t="shared" si="24"/>
        <v>-</v>
      </c>
      <c r="M166" s="39" t="str">
        <f t="shared" si="22"/>
        <v>-</v>
      </c>
      <c r="N166" s="115"/>
      <c r="O166" s="40"/>
      <c r="P166" s="17"/>
      <c r="R166" s="15"/>
    </row>
    <row r="167" spans="1:18" s="16" customFormat="1" ht="24.95" customHeight="1" thickBot="1">
      <c r="A167" s="15"/>
      <c r="B167" s="114"/>
      <c r="C167" s="23"/>
      <c r="D167" s="23"/>
      <c r="E167" s="38"/>
      <c r="F167" s="21">
        <v>82.32</v>
      </c>
      <c r="G167" s="25"/>
      <c r="H167" s="153" t="str">
        <f t="shared" si="21"/>
        <v>compilare colonna succes.</v>
      </c>
      <c r="I167" s="160"/>
      <c r="J167" s="21" t="str">
        <f t="shared" si="23"/>
        <v>-</v>
      </c>
      <c r="K167" s="32"/>
      <c r="L167" s="19" t="str">
        <f t="shared" si="24"/>
        <v>-</v>
      </c>
      <c r="M167" s="39" t="str">
        <f t="shared" si="22"/>
        <v>-</v>
      </c>
      <c r="N167" s="115"/>
      <c r="O167" s="40"/>
      <c r="P167" s="17"/>
      <c r="R167" s="15"/>
    </row>
    <row r="168" spans="1:18" s="16" customFormat="1" ht="24.95" customHeight="1" thickBot="1">
      <c r="A168" s="15"/>
      <c r="B168" s="114"/>
      <c r="C168" s="23"/>
      <c r="D168" s="23"/>
      <c r="E168" s="38"/>
      <c r="F168" s="21">
        <v>41.5</v>
      </c>
      <c r="G168" s="25"/>
      <c r="H168" s="153" t="str">
        <f t="shared" si="21"/>
        <v>compilare colonna succes.</v>
      </c>
      <c r="I168" s="160"/>
      <c r="J168" s="21" t="str">
        <f t="shared" si="23"/>
        <v>-</v>
      </c>
      <c r="K168" s="32"/>
      <c r="L168" s="19" t="str">
        <f t="shared" si="24"/>
        <v>-</v>
      </c>
      <c r="M168" s="39" t="str">
        <f t="shared" si="22"/>
        <v>-</v>
      </c>
      <c r="N168" s="115"/>
      <c r="O168" s="40"/>
      <c r="P168" s="17"/>
      <c r="R168" s="15"/>
    </row>
    <row r="169" spans="1:18" s="16" customFormat="1" ht="24.95" customHeight="1" thickBot="1">
      <c r="A169" s="15"/>
      <c r="B169" s="114"/>
      <c r="C169" s="23"/>
      <c r="D169" s="23"/>
      <c r="E169" s="38"/>
      <c r="F169" s="21">
        <v>39.97</v>
      </c>
      <c r="G169" s="25"/>
      <c r="H169" s="153" t="str">
        <f t="shared" si="21"/>
        <v>compilare colonna succes.</v>
      </c>
      <c r="I169" s="160"/>
      <c r="J169" s="21" t="str">
        <f t="shared" si="23"/>
        <v>-</v>
      </c>
      <c r="K169" s="32"/>
      <c r="L169" s="19" t="str">
        <f t="shared" si="24"/>
        <v>-</v>
      </c>
      <c r="M169" s="39" t="str">
        <f t="shared" si="22"/>
        <v>-</v>
      </c>
      <c r="N169" s="115"/>
      <c r="O169" s="40"/>
      <c r="P169" s="17"/>
      <c r="R169" s="15"/>
    </row>
    <row r="170" spans="1:18" s="16" customFormat="1" ht="24.95" customHeight="1" thickBot="1">
      <c r="A170" s="15"/>
      <c r="B170" s="114"/>
      <c r="C170" s="23"/>
      <c r="D170" s="23"/>
      <c r="E170" s="38"/>
      <c r="F170" s="21">
        <v>83.32</v>
      </c>
      <c r="G170" s="25"/>
      <c r="H170" s="153" t="str">
        <f t="shared" si="21"/>
        <v>compilare colonna succes.</v>
      </c>
      <c r="I170" s="160"/>
      <c r="J170" s="21" t="str">
        <f t="shared" si="23"/>
        <v>-</v>
      </c>
      <c r="K170" s="32"/>
      <c r="L170" s="19" t="str">
        <f t="shared" si="24"/>
        <v>-</v>
      </c>
      <c r="M170" s="39" t="str">
        <f t="shared" si="22"/>
        <v>-</v>
      </c>
      <c r="N170" s="115"/>
      <c r="O170" s="40"/>
      <c r="P170" s="17"/>
      <c r="R170" s="15"/>
    </row>
    <row r="171" spans="1:18" s="16" customFormat="1" ht="24.95" customHeight="1" thickBot="1">
      <c r="A171" s="15"/>
      <c r="B171" s="114"/>
      <c r="C171" s="23"/>
      <c r="D171" s="23"/>
      <c r="E171" s="38"/>
      <c r="F171" s="21">
        <v>41.5</v>
      </c>
      <c r="G171" s="25"/>
      <c r="H171" s="153" t="str">
        <f t="shared" si="21"/>
        <v>compilare colonna succes.</v>
      </c>
      <c r="I171" s="160"/>
      <c r="J171" s="21" t="str">
        <f t="shared" si="23"/>
        <v>-</v>
      </c>
      <c r="K171" s="32"/>
      <c r="L171" s="19" t="str">
        <f t="shared" si="24"/>
        <v>-</v>
      </c>
      <c r="M171" s="39" t="str">
        <f t="shared" si="22"/>
        <v>-</v>
      </c>
      <c r="N171" s="115"/>
      <c r="O171" s="40"/>
      <c r="P171" s="17"/>
      <c r="R171" s="15"/>
    </row>
    <row r="172" spans="1:18" s="16" customFormat="1" ht="24.95" customHeight="1" thickBot="1">
      <c r="A172" s="15"/>
      <c r="B172" s="116"/>
      <c r="C172" s="117"/>
      <c r="D172" s="117"/>
      <c r="E172" s="118"/>
      <c r="F172" s="119">
        <v>39.97</v>
      </c>
      <c r="G172" s="81"/>
      <c r="H172" s="153" t="str">
        <f t="shared" si="21"/>
        <v>compilare colonna succes.</v>
      </c>
      <c r="I172" s="159"/>
      <c r="J172" s="21" t="str">
        <f t="shared" si="23"/>
        <v>-</v>
      </c>
      <c r="K172" s="120"/>
      <c r="L172" s="83" t="str">
        <f t="shared" si="24"/>
        <v>-</v>
      </c>
      <c r="M172" s="84" t="str">
        <f t="shared" si="22"/>
        <v>-</v>
      </c>
      <c r="N172" s="121"/>
      <c r="O172" s="40"/>
      <c r="P172" s="17"/>
      <c r="R172" s="15"/>
    </row>
    <row r="173" spans="1:18" s="16" customFormat="1" ht="24.95" customHeight="1" thickBot="1">
      <c r="A173" s="15"/>
      <c r="B173" s="122" t="s">
        <v>15</v>
      </c>
      <c r="C173" s="123">
        <v>14</v>
      </c>
      <c r="D173" s="124" t="s">
        <v>7</v>
      </c>
      <c r="E173" s="125">
        <v>10</v>
      </c>
      <c r="F173" s="66">
        <f>14.12+68.28</f>
        <v>82.4</v>
      </c>
      <c r="G173" s="128">
        <f>SUM(F173:F182)</f>
        <v>822</v>
      </c>
      <c r="H173" s="152" t="str">
        <f t="shared" si="21"/>
        <v>compilare colonna succes.</v>
      </c>
      <c r="I173" s="157"/>
      <c r="J173" s="68" t="str">
        <f t="shared" si="23"/>
        <v>-</v>
      </c>
      <c r="K173" s="68" t="str">
        <f>IF(OR(J173="-",J174="-",J175="-",J176="-",J177="-",J178="-",J179="-",J180="-",J181="-",J182="-"),"-",(SUM(J173:J182)/G173))</f>
        <v>-</v>
      </c>
      <c r="L173" s="69" t="str">
        <f>IF($K$173="-","-",IF(I173&gt;0,TRUNC(I173,2)-$K$173,"-"))</f>
        <v>-</v>
      </c>
      <c r="M173" s="70" t="str">
        <f t="shared" si="22"/>
        <v>-</v>
      </c>
      <c r="N173" s="71" t="str">
        <f>IF(OR(J173="-",J174="-",J175="-",J176="-",J177="-",J178="-",J179="-",J180="-",J181="-",J182="-"),"-",(SUM(M173:M182)/E173)^(0.5))</f>
        <v>-</v>
      </c>
      <c r="O173" s="40"/>
      <c r="P173" s="17"/>
      <c r="R173" s="15"/>
    </row>
    <row r="174" spans="1:18" s="16" customFormat="1" ht="24.95" customHeight="1" thickBot="1">
      <c r="A174" s="15"/>
      <c r="B174" s="112"/>
      <c r="C174" s="36"/>
      <c r="D174" s="36"/>
      <c r="E174" s="37"/>
      <c r="F174" s="21">
        <v>82</v>
      </c>
      <c r="G174" s="24"/>
      <c r="H174" s="153" t="str">
        <f t="shared" si="21"/>
        <v>compilare colonna succes.</v>
      </c>
      <c r="I174" s="160"/>
      <c r="J174" s="21" t="str">
        <f t="shared" si="23"/>
        <v>-</v>
      </c>
      <c r="K174" s="32"/>
      <c r="L174" s="19" t="str">
        <f t="shared" ref="L174:L182" si="25">IF($K$173="-","-",IF(I174&gt;0,TRUNC(I174,2)-$K$173,"-"))</f>
        <v>-</v>
      </c>
      <c r="M174" s="39" t="str">
        <f t="shared" si="22"/>
        <v>-</v>
      </c>
      <c r="N174" s="115"/>
      <c r="O174" s="40"/>
      <c r="P174" s="17"/>
      <c r="R174" s="15"/>
    </row>
    <row r="175" spans="1:18" s="16" customFormat="1" ht="24.95" customHeight="1" thickBot="1">
      <c r="A175" s="15"/>
      <c r="B175" s="114"/>
      <c r="C175" s="23"/>
      <c r="D175" s="23"/>
      <c r="E175" s="38"/>
      <c r="F175" s="21">
        <v>82.4</v>
      </c>
      <c r="G175" s="25"/>
      <c r="H175" s="153" t="str">
        <f t="shared" si="21"/>
        <v>compilare colonna succes.</v>
      </c>
      <c r="I175" s="160"/>
      <c r="J175" s="21" t="str">
        <f t="shared" si="23"/>
        <v>-</v>
      </c>
      <c r="K175" s="32"/>
      <c r="L175" s="19" t="str">
        <f t="shared" si="25"/>
        <v>-</v>
      </c>
      <c r="M175" s="39" t="str">
        <f t="shared" si="22"/>
        <v>-</v>
      </c>
      <c r="N175" s="115"/>
      <c r="O175" s="40"/>
      <c r="P175" s="17"/>
      <c r="R175" s="15"/>
    </row>
    <row r="176" spans="1:18" s="16" customFormat="1" ht="24.95" customHeight="1" thickBot="1">
      <c r="A176" s="15"/>
      <c r="B176" s="114"/>
      <c r="C176" s="23"/>
      <c r="D176" s="23"/>
      <c r="E176" s="38"/>
      <c r="F176" s="21">
        <v>82</v>
      </c>
      <c r="G176" s="25"/>
      <c r="H176" s="153" t="str">
        <f t="shared" si="21"/>
        <v>compilare colonna succes.</v>
      </c>
      <c r="I176" s="160"/>
      <c r="J176" s="21" t="str">
        <f t="shared" si="23"/>
        <v>-</v>
      </c>
      <c r="K176" s="32"/>
      <c r="L176" s="19" t="str">
        <f t="shared" si="25"/>
        <v>-</v>
      </c>
      <c r="M176" s="39" t="str">
        <f t="shared" si="22"/>
        <v>-</v>
      </c>
      <c r="N176" s="115"/>
      <c r="O176" s="40"/>
      <c r="P176" s="17"/>
      <c r="R176" s="15"/>
    </row>
    <row r="177" spans="1:18" s="16" customFormat="1" ht="24.95" customHeight="1" thickBot="1">
      <c r="A177" s="15"/>
      <c r="B177" s="114"/>
      <c r="C177" s="23"/>
      <c r="D177" s="23"/>
      <c r="E177" s="38"/>
      <c r="F177" s="21">
        <v>82.4</v>
      </c>
      <c r="G177" s="25"/>
      <c r="H177" s="153" t="str">
        <f t="shared" si="21"/>
        <v>compilare colonna succes.</v>
      </c>
      <c r="I177" s="160"/>
      <c r="J177" s="21" t="str">
        <f t="shared" si="23"/>
        <v>-</v>
      </c>
      <c r="K177" s="32"/>
      <c r="L177" s="19" t="str">
        <f t="shared" si="25"/>
        <v>-</v>
      </c>
      <c r="M177" s="39" t="str">
        <f t="shared" si="22"/>
        <v>-</v>
      </c>
      <c r="N177" s="115"/>
      <c r="O177" s="40"/>
      <c r="P177" s="17"/>
      <c r="R177" s="15"/>
    </row>
    <row r="178" spans="1:18" s="16" customFormat="1" ht="24.95" customHeight="1" thickBot="1">
      <c r="A178" s="15"/>
      <c r="B178" s="114"/>
      <c r="C178" s="23"/>
      <c r="D178" s="23"/>
      <c r="E178" s="38"/>
      <c r="F178" s="21">
        <v>82</v>
      </c>
      <c r="G178" s="25"/>
      <c r="H178" s="153" t="str">
        <f t="shared" si="21"/>
        <v>compilare colonna succes.</v>
      </c>
      <c r="I178" s="160"/>
      <c r="J178" s="21" t="str">
        <f t="shared" si="23"/>
        <v>-</v>
      </c>
      <c r="K178" s="32"/>
      <c r="L178" s="19" t="str">
        <f t="shared" si="25"/>
        <v>-</v>
      </c>
      <c r="M178" s="39" t="str">
        <f t="shared" si="22"/>
        <v>-</v>
      </c>
      <c r="N178" s="115"/>
      <c r="O178" s="40"/>
      <c r="P178" s="17"/>
      <c r="R178" s="15"/>
    </row>
    <row r="179" spans="1:18" s="16" customFormat="1" ht="24.95" customHeight="1" thickBot="1">
      <c r="A179" s="15"/>
      <c r="B179" s="114"/>
      <c r="C179" s="23"/>
      <c r="D179" s="23"/>
      <c r="E179" s="38"/>
      <c r="F179" s="21">
        <v>82.4</v>
      </c>
      <c r="G179" s="25"/>
      <c r="H179" s="153" t="str">
        <f t="shared" si="21"/>
        <v>compilare colonna succes.</v>
      </c>
      <c r="I179" s="160"/>
      <c r="J179" s="21" t="str">
        <f t="shared" si="23"/>
        <v>-</v>
      </c>
      <c r="K179" s="32"/>
      <c r="L179" s="19" t="str">
        <f t="shared" si="25"/>
        <v>-</v>
      </c>
      <c r="M179" s="39" t="str">
        <f t="shared" si="22"/>
        <v>-</v>
      </c>
      <c r="N179" s="115"/>
      <c r="O179" s="40"/>
      <c r="P179" s="17"/>
      <c r="R179" s="15"/>
    </row>
    <row r="180" spans="1:18" s="16" customFormat="1" ht="24.95" customHeight="1" thickBot="1">
      <c r="A180" s="15"/>
      <c r="B180" s="114"/>
      <c r="C180" s="23"/>
      <c r="D180" s="23"/>
      <c r="E180" s="38"/>
      <c r="F180" s="21">
        <v>82</v>
      </c>
      <c r="G180" s="25"/>
      <c r="H180" s="153" t="str">
        <f t="shared" si="21"/>
        <v>compilare colonna succes.</v>
      </c>
      <c r="I180" s="160"/>
      <c r="J180" s="21" t="str">
        <f t="shared" si="23"/>
        <v>-</v>
      </c>
      <c r="K180" s="32"/>
      <c r="L180" s="19" t="str">
        <f t="shared" si="25"/>
        <v>-</v>
      </c>
      <c r="M180" s="39" t="str">
        <f t="shared" si="22"/>
        <v>-</v>
      </c>
      <c r="N180" s="115"/>
      <c r="O180" s="40"/>
      <c r="P180" s="17"/>
      <c r="R180" s="15"/>
    </row>
    <row r="181" spans="1:18" s="16" customFormat="1" ht="24.95" customHeight="1" thickBot="1">
      <c r="A181" s="15"/>
      <c r="B181" s="114"/>
      <c r="C181" s="23"/>
      <c r="D181" s="23"/>
      <c r="E181" s="38"/>
      <c r="F181" s="21">
        <f>46.43+30.33+5.64</f>
        <v>82.399999999999991</v>
      </c>
      <c r="G181" s="25"/>
      <c r="H181" s="153" t="str">
        <f t="shared" si="21"/>
        <v>compilare colonna succes.</v>
      </c>
      <c r="I181" s="160"/>
      <c r="J181" s="21" t="str">
        <f t="shared" si="23"/>
        <v>-</v>
      </c>
      <c r="K181" s="32"/>
      <c r="L181" s="19" t="str">
        <f t="shared" si="25"/>
        <v>-</v>
      </c>
      <c r="M181" s="39" t="str">
        <f t="shared" si="22"/>
        <v>-</v>
      </c>
      <c r="N181" s="115"/>
      <c r="O181" s="40"/>
      <c r="P181" s="17"/>
      <c r="R181" s="15"/>
    </row>
    <row r="182" spans="1:18" s="16" customFormat="1" ht="24.95" customHeight="1" thickBot="1">
      <c r="A182" s="15"/>
      <c r="B182" s="116"/>
      <c r="C182" s="117"/>
      <c r="D182" s="117"/>
      <c r="E182" s="118"/>
      <c r="F182" s="119">
        <v>82</v>
      </c>
      <c r="G182" s="81"/>
      <c r="H182" s="153" t="str">
        <f t="shared" si="21"/>
        <v>compilare colonna succes.</v>
      </c>
      <c r="I182" s="159"/>
      <c r="J182" s="21" t="str">
        <f t="shared" si="23"/>
        <v>-</v>
      </c>
      <c r="K182" s="120"/>
      <c r="L182" s="83" t="str">
        <f t="shared" si="25"/>
        <v>-</v>
      </c>
      <c r="M182" s="84" t="str">
        <f t="shared" si="22"/>
        <v>-</v>
      </c>
      <c r="N182" s="121"/>
      <c r="O182" s="40"/>
      <c r="P182" s="17"/>
      <c r="R182" s="15"/>
    </row>
    <row r="183" spans="1:18" s="16" customFormat="1" ht="24.95" customHeight="1" thickBot="1">
      <c r="A183" s="15"/>
      <c r="B183" s="122" t="s">
        <v>15</v>
      </c>
      <c r="C183" s="123">
        <v>15</v>
      </c>
      <c r="D183" s="124" t="s">
        <v>5</v>
      </c>
      <c r="E183" s="125">
        <v>9</v>
      </c>
      <c r="F183" s="66">
        <f>14.09+139.62+11.06+2.39</f>
        <v>167.16</v>
      </c>
      <c r="G183" s="128">
        <f>SUM(F183:F191)</f>
        <v>836.00000000000011</v>
      </c>
      <c r="H183" s="152" t="str">
        <f t="shared" si="21"/>
        <v>compilare colonna succes.</v>
      </c>
      <c r="I183" s="157"/>
      <c r="J183" s="68" t="str">
        <f t="shared" si="23"/>
        <v>-</v>
      </c>
      <c r="K183" s="68" t="str">
        <f>IF(OR(J183="-",J184="-",J185="-",J186="-",J187="-",J188="-",J189="-",J190="-",J191="-"),"-",(SUM(J183:J191)/G183))</f>
        <v>-</v>
      </c>
      <c r="L183" s="69" t="str">
        <f>IF($K$183="-","-",IF(I183&gt;0,TRUNC(I183,2)-$K$183,"-"))</f>
        <v>-</v>
      </c>
      <c r="M183" s="70" t="str">
        <f t="shared" si="22"/>
        <v>-</v>
      </c>
      <c r="N183" s="71" t="str">
        <f>IF(OR(J183="-",J184="-",J185="-",J186="-",J187="-",J188="-",J189="-",J190="-",J191="-"),"-",(SUM(M183:M191)/E183)^(0.5))</f>
        <v>-</v>
      </c>
      <c r="O183" s="40"/>
      <c r="P183" s="17"/>
      <c r="R183" s="15"/>
    </row>
    <row r="184" spans="1:18" s="16" customFormat="1" ht="24.95" customHeight="1" thickBot="1">
      <c r="A184" s="15"/>
      <c r="B184" s="112"/>
      <c r="C184" s="36"/>
      <c r="D184" s="36"/>
      <c r="E184" s="37"/>
      <c r="F184" s="21">
        <v>102.97</v>
      </c>
      <c r="G184" s="24"/>
      <c r="H184" s="153" t="str">
        <f t="shared" si="21"/>
        <v>compilare colonna succes.</v>
      </c>
      <c r="I184" s="160"/>
      <c r="J184" s="21" t="str">
        <f t="shared" si="23"/>
        <v>-</v>
      </c>
      <c r="K184" s="32"/>
      <c r="L184" s="19" t="str">
        <f t="shared" ref="L184:L191" si="26">IF($K$183="-","-",IF(I184&gt;0,TRUNC(I184,2)-$K$183,"-"))</f>
        <v>-</v>
      </c>
      <c r="M184" s="39" t="str">
        <f t="shared" si="22"/>
        <v>-</v>
      </c>
      <c r="N184" s="115"/>
      <c r="O184" s="40"/>
      <c r="P184" s="17"/>
      <c r="R184" s="15"/>
    </row>
    <row r="185" spans="1:18" s="16" customFormat="1" ht="24.95" customHeight="1" thickBot="1">
      <c r="A185" s="15"/>
      <c r="B185" s="114"/>
      <c r="C185" s="23"/>
      <c r="D185" s="23"/>
      <c r="E185" s="38"/>
      <c r="F185" s="21">
        <v>64.239999999999995</v>
      </c>
      <c r="G185" s="25"/>
      <c r="H185" s="153" t="str">
        <f t="shared" si="21"/>
        <v>compilare colonna succes.</v>
      </c>
      <c r="I185" s="160"/>
      <c r="J185" s="21" t="str">
        <f t="shared" si="23"/>
        <v>-</v>
      </c>
      <c r="K185" s="32"/>
      <c r="L185" s="19" t="str">
        <f t="shared" si="26"/>
        <v>-</v>
      </c>
      <c r="M185" s="39" t="str">
        <f t="shared" si="22"/>
        <v>-</v>
      </c>
      <c r="N185" s="115"/>
      <c r="O185" s="40"/>
      <c r="P185" s="17"/>
      <c r="R185" s="15"/>
    </row>
    <row r="186" spans="1:18" s="16" customFormat="1" ht="24.95" customHeight="1" thickBot="1">
      <c r="A186" s="15"/>
      <c r="B186" s="114"/>
      <c r="C186" s="23"/>
      <c r="D186" s="23"/>
      <c r="E186" s="38"/>
      <c r="F186" s="21">
        <v>102.97</v>
      </c>
      <c r="G186" s="25"/>
      <c r="H186" s="153" t="str">
        <f t="shared" si="21"/>
        <v>compilare colonna succes.</v>
      </c>
      <c r="I186" s="160"/>
      <c r="J186" s="21" t="str">
        <f t="shared" si="23"/>
        <v>-</v>
      </c>
      <c r="K186" s="32"/>
      <c r="L186" s="19" t="str">
        <f t="shared" si="26"/>
        <v>-</v>
      </c>
      <c r="M186" s="39" t="str">
        <f t="shared" si="22"/>
        <v>-</v>
      </c>
      <c r="N186" s="115"/>
      <c r="O186" s="40"/>
      <c r="P186" s="17"/>
      <c r="R186" s="15"/>
    </row>
    <row r="187" spans="1:18" s="16" customFormat="1" ht="24.95" customHeight="1" thickBot="1">
      <c r="A187" s="15"/>
      <c r="B187" s="114"/>
      <c r="C187" s="23"/>
      <c r="D187" s="23"/>
      <c r="E187" s="38"/>
      <c r="F187" s="21">
        <v>64.239999999999995</v>
      </c>
      <c r="G187" s="25"/>
      <c r="H187" s="153" t="str">
        <f t="shared" si="21"/>
        <v>compilare colonna succes.</v>
      </c>
      <c r="I187" s="160"/>
      <c r="J187" s="21" t="str">
        <f t="shared" si="23"/>
        <v>-</v>
      </c>
      <c r="K187" s="32"/>
      <c r="L187" s="19" t="str">
        <f t="shared" si="26"/>
        <v>-</v>
      </c>
      <c r="M187" s="39" t="str">
        <f t="shared" si="22"/>
        <v>-</v>
      </c>
      <c r="N187" s="115"/>
      <c r="O187" s="40"/>
      <c r="P187" s="17"/>
      <c r="R187" s="15"/>
    </row>
    <row r="188" spans="1:18" s="16" customFormat="1" ht="24.95" customHeight="1" thickBot="1">
      <c r="A188" s="15"/>
      <c r="B188" s="114"/>
      <c r="C188" s="23"/>
      <c r="D188" s="23"/>
      <c r="E188" s="38"/>
      <c r="F188" s="21">
        <v>102.97</v>
      </c>
      <c r="G188" s="25"/>
      <c r="H188" s="153" t="str">
        <f t="shared" si="21"/>
        <v>compilare colonna succes.</v>
      </c>
      <c r="I188" s="160"/>
      <c r="J188" s="21" t="str">
        <f t="shared" si="23"/>
        <v>-</v>
      </c>
      <c r="K188" s="32"/>
      <c r="L188" s="19" t="str">
        <f t="shared" si="26"/>
        <v>-</v>
      </c>
      <c r="M188" s="39" t="str">
        <f t="shared" si="22"/>
        <v>-</v>
      </c>
      <c r="N188" s="115"/>
      <c r="O188" s="40"/>
      <c r="P188" s="17"/>
      <c r="R188" s="15"/>
    </row>
    <row r="189" spans="1:18" s="16" customFormat="1" ht="24.95" customHeight="1" thickBot="1">
      <c r="A189" s="15"/>
      <c r="B189" s="114"/>
      <c r="C189" s="23"/>
      <c r="D189" s="23"/>
      <c r="E189" s="38"/>
      <c r="F189" s="21">
        <v>64.239999999999995</v>
      </c>
      <c r="G189" s="25"/>
      <c r="H189" s="153" t="str">
        <f t="shared" si="21"/>
        <v>compilare colonna succes.</v>
      </c>
      <c r="I189" s="160"/>
      <c r="J189" s="21" t="str">
        <f t="shared" si="23"/>
        <v>-</v>
      </c>
      <c r="K189" s="32"/>
      <c r="L189" s="19" t="str">
        <f t="shared" si="26"/>
        <v>-</v>
      </c>
      <c r="M189" s="39" t="str">
        <f t="shared" si="22"/>
        <v>-</v>
      </c>
      <c r="N189" s="115"/>
      <c r="O189" s="40"/>
      <c r="P189" s="17"/>
      <c r="R189" s="15"/>
    </row>
    <row r="190" spans="1:18" s="16" customFormat="1" ht="24.95" customHeight="1" thickBot="1">
      <c r="A190" s="15"/>
      <c r="B190" s="114"/>
      <c r="C190" s="23"/>
      <c r="D190" s="23"/>
      <c r="E190" s="38"/>
      <c r="F190" s="21">
        <f>47.07+42.24+13.66</f>
        <v>102.97</v>
      </c>
      <c r="G190" s="25"/>
      <c r="H190" s="153" t="str">
        <f t="shared" si="21"/>
        <v>compilare colonna succes.</v>
      </c>
      <c r="I190" s="160"/>
      <c r="J190" s="21" t="str">
        <f t="shared" si="23"/>
        <v>-</v>
      </c>
      <c r="K190" s="32"/>
      <c r="L190" s="19" t="str">
        <f t="shared" si="26"/>
        <v>-</v>
      </c>
      <c r="M190" s="39" t="str">
        <f t="shared" si="22"/>
        <v>-</v>
      </c>
      <c r="N190" s="115"/>
      <c r="O190" s="40"/>
      <c r="P190" s="17"/>
      <c r="R190" s="15"/>
    </row>
    <row r="191" spans="1:18" s="16" customFormat="1" ht="24.95" customHeight="1" thickBot="1">
      <c r="A191" s="15"/>
      <c r="B191" s="114"/>
      <c r="C191" s="23"/>
      <c r="D191" s="23"/>
      <c r="E191" s="38"/>
      <c r="F191" s="154">
        <v>64.239999999999995</v>
      </c>
      <c r="G191" s="25"/>
      <c r="H191" s="155" t="str">
        <f t="shared" si="21"/>
        <v>compilare colonna succes.</v>
      </c>
      <c r="I191" s="162"/>
      <c r="J191" s="154" t="str">
        <f t="shared" si="23"/>
        <v>-</v>
      </c>
      <c r="K191" s="32"/>
      <c r="L191" s="131" t="str">
        <f t="shared" si="26"/>
        <v>-</v>
      </c>
      <c r="M191" s="132" t="str">
        <f t="shared" si="22"/>
        <v>-</v>
      </c>
      <c r="N191" s="115"/>
      <c r="O191" s="40"/>
      <c r="P191" s="17"/>
      <c r="R191" s="15"/>
    </row>
    <row r="192" spans="1:18" s="16" customFormat="1" ht="24.95" customHeight="1" thickBot="1">
      <c r="A192" s="15"/>
      <c r="B192" s="133" t="s">
        <v>15</v>
      </c>
      <c r="C192" s="134">
        <v>16</v>
      </c>
      <c r="D192" s="64" t="s">
        <v>6</v>
      </c>
      <c r="E192" s="135">
        <v>10</v>
      </c>
      <c r="F192" s="136">
        <v>102.92</v>
      </c>
      <c r="G192" s="88">
        <f>SUM(F192:F201)</f>
        <v>836.00000000000011</v>
      </c>
      <c r="H192" s="152" t="str">
        <f t="shared" si="21"/>
        <v>compilare colonna succes.</v>
      </c>
      <c r="I192" s="157"/>
      <c r="J192" s="68" t="str">
        <f t="shared" si="23"/>
        <v>-</v>
      </c>
      <c r="K192" s="137" t="str">
        <f>IF(OR(J192="-",J193="-",J194="-",J195="-",J196="-",J197="-",J198="-",J199="-",J200="-",J201="-"),"-",(SUM(J192:J201)/G192))</f>
        <v>-</v>
      </c>
      <c r="L192" s="138" t="str">
        <f>IF($K$192="-","-",IF(I192&gt;0,TRUNC(I192,2)-$K$192,"-"))</f>
        <v>-</v>
      </c>
      <c r="M192" s="139" t="str">
        <f t="shared" si="22"/>
        <v>-</v>
      </c>
      <c r="N192" s="71" t="str">
        <f>IF(OR(J192="-",J193="-",J194="-",J195="-",J196="-",J197="-",J198="-",J199="-",J200="-",J201="-"),"-",(SUM(M192:M201)/E192)^(0.5))</f>
        <v>-</v>
      </c>
      <c r="O192" s="40"/>
      <c r="P192" s="17"/>
      <c r="R192" s="15"/>
    </row>
    <row r="193" spans="1:18" s="16" customFormat="1" ht="24.95" customHeight="1" thickBot="1">
      <c r="A193" s="15"/>
      <c r="B193" s="112"/>
      <c r="C193" s="36"/>
      <c r="D193" s="36"/>
      <c r="E193" s="37"/>
      <c r="F193" s="107">
        <v>64.239999999999995</v>
      </c>
      <c r="G193" s="24"/>
      <c r="H193" s="153" t="str">
        <f t="shared" si="21"/>
        <v>compilare colonna succes.</v>
      </c>
      <c r="I193" s="160"/>
      <c r="J193" s="21" t="str">
        <f t="shared" si="23"/>
        <v>-</v>
      </c>
      <c r="K193" s="106"/>
      <c r="L193" s="101" t="str">
        <f t="shared" ref="L193:L201" si="27">IF($K$192="-","-",IF(I193&gt;0,TRUNC(I193,2)-$K$192,"-"))</f>
        <v>-</v>
      </c>
      <c r="M193" s="102" t="str">
        <f t="shared" si="22"/>
        <v>-</v>
      </c>
      <c r="N193" s="115"/>
      <c r="O193" s="40"/>
      <c r="P193" s="17"/>
      <c r="R193" s="15"/>
    </row>
    <row r="194" spans="1:18" s="16" customFormat="1" ht="24.95" customHeight="1" thickBot="1">
      <c r="A194" s="15"/>
      <c r="B194" s="114"/>
      <c r="C194" s="23"/>
      <c r="D194" s="23"/>
      <c r="E194" s="38"/>
      <c r="F194" s="107">
        <v>102.97</v>
      </c>
      <c r="G194" s="25"/>
      <c r="H194" s="153" t="str">
        <f t="shared" si="21"/>
        <v>compilare colonna succes.</v>
      </c>
      <c r="I194" s="160"/>
      <c r="J194" s="21" t="str">
        <f t="shared" si="23"/>
        <v>-</v>
      </c>
      <c r="K194" s="106"/>
      <c r="L194" s="101" t="str">
        <f t="shared" si="27"/>
        <v>-</v>
      </c>
      <c r="M194" s="102" t="str">
        <f t="shared" si="22"/>
        <v>-</v>
      </c>
      <c r="N194" s="115"/>
      <c r="O194" s="40"/>
      <c r="P194" s="17"/>
      <c r="R194" s="15"/>
    </row>
    <row r="195" spans="1:18" s="16" customFormat="1" ht="24.95" customHeight="1" thickBot="1">
      <c r="A195" s="15"/>
      <c r="B195" s="114"/>
      <c r="C195" s="23"/>
      <c r="D195" s="23"/>
      <c r="E195" s="38"/>
      <c r="F195" s="107">
        <v>64.239999999999995</v>
      </c>
      <c r="G195" s="25"/>
      <c r="H195" s="153" t="str">
        <f t="shared" si="21"/>
        <v>compilare colonna succes.</v>
      </c>
      <c r="I195" s="160"/>
      <c r="J195" s="21" t="str">
        <f t="shared" si="23"/>
        <v>-</v>
      </c>
      <c r="K195" s="106"/>
      <c r="L195" s="101" t="str">
        <f t="shared" si="27"/>
        <v>-</v>
      </c>
      <c r="M195" s="102" t="str">
        <f t="shared" si="22"/>
        <v>-</v>
      </c>
      <c r="N195" s="115"/>
      <c r="O195" s="40"/>
      <c r="P195" s="17"/>
      <c r="R195" s="15"/>
    </row>
    <row r="196" spans="1:18" s="16" customFormat="1" ht="24.95" customHeight="1" thickBot="1">
      <c r="A196" s="15"/>
      <c r="B196" s="114"/>
      <c r="C196" s="23"/>
      <c r="D196" s="23"/>
      <c r="E196" s="38"/>
      <c r="F196" s="107">
        <v>102.97</v>
      </c>
      <c r="G196" s="25"/>
      <c r="H196" s="153" t="str">
        <f t="shared" si="21"/>
        <v>compilare colonna succes.</v>
      </c>
      <c r="I196" s="160"/>
      <c r="J196" s="21" t="str">
        <f t="shared" si="23"/>
        <v>-</v>
      </c>
      <c r="K196" s="106"/>
      <c r="L196" s="101" t="str">
        <f t="shared" si="27"/>
        <v>-</v>
      </c>
      <c r="M196" s="102" t="str">
        <f t="shared" si="22"/>
        <v>-</v>
      </c>
      <c r="N196" s="115"/>
      <c r="O196" s="40"/>
      <c r="P196" s="17"/>
      <c r="R196" s="15"/>
    </row>
    <row r="197" spans="1:18" s="16" customFormat="1" ht="24.95" customHeight="1" thickBot="1">
      <c r="A197" s="15"/>
      <c r="B197" s="114"/>
      <c r="C197" s="23"/>
      <c r="D197" s="23"/>
      <c r="E197" s="38"/>
      <c r="F197" s="107">
        <v>64.239999999999995</v>
      </c>
      <c r="G197" s="25"/>
      <c r="H197" s="153" t="str">
        <f t="shared" si="21"/>
        <v>compilare colonna succes.</v>
      </c>
      <c r="I197" s="160"/>
      <c r="J197" s="21" t="str">
        <f t="shared" si="23"/>
        <v>-</v>
      </c>
      <c r="K197" s="106"/>
      <c r="L197" s="101" t="str">
        <f t="shared" si="27"/>
        <v>-</v>
      </c>
      <c r="M197" s="102" t="str">
        <f t="shared" si="22"/>
        <v>-</v>
      </c>
      <c r="N197" s="115"/>
      <c r="O197" s="40"/>
      <c r="P197" s="17"/>
      <c r="R197" s="15"/>
    </row>
    <row r="198" spans="1:18" s="16" customFormat="1" ht="24.95" customHeight="1" thickBot="1">
      <c r="A198" s="15"/>
      <c r="B198" s="114"/>
      <c r="C198" s="23"/>
      <c r="D198" s="23"/>
      <c r="E198" s="38"/>
      <c r="F198" s="107">
        <v>102.97</v>
      </c>
      <c r="G198" s="25"/>
      <c r="H198" s="153" t="str">
        <f t="shared" si="21"/>
        <v>compilare colonna succes.</v>
      </c>
      <c r="I198" s="160"/>
      <c r="J198" s="21" t="str">
        <f t="shared" si="23"/>
        <v>-</v>
      </c>
      <c r="K198" s="106"/>
      <c r="L198" s="101" t="str">
        <f t="shared" si="27"/>
        <v>-</v>
      </c>
      <c r="M198" s="102" t="str">
        <f t="shared" si="22"/>
        <v>-</v>
      </c>
      <c r="N198" s="115"/>
      <c r="O198" s="40"/>
      <c r="P198" s="17"/>
      <c r="R198" s="15"/>
    </row>
    <row r="199" spans="1:18" s="16" customFormat="1" ht="24.95" customHeight="1" thickBot="1">
      <c r="A199" s="15"/>
      <c r="B199" s="114"/>
      <c r="C199" s="23"/>
      <c r="D199" s="23"/>
      <c r="E199" s="38"/>
      <c r="F199" s="107">
        <v>64.239999999999995</v>
      </c>
      <c r="G199" s="25"/>
      <c r="H199" s="153" t="str">
        <f t="shared" si="21"/>
        <v>compilare colonna succes.</v>
      </c>
      <c r="I199" s="160"/>
      <c r="J199" s="21" t="str">
        <f t="shared" si="23"/>
        <v>-</v>
      </c>
      <c r="K199" s="106"/>
      <c r="L199" s="101" t="str">
        <f t="shared" si="27"/>
        <v>-</v>
      </c>
      <c r="M199" s="102" t="str">
        <f t="shared" si="22"/>
        <v>-</v>
      </c>
      <c r="N199" s="115"/>
      <c r="O199" s="40"/>
      <c r="P199" s="17"/>
      <c r="R199" s="15"/>
    </row>
    <row r="200" spans="1:18" s="16" customFormat="1" ht="24.95" customHeight="1" thickBot="1">
      <c r="A200" s="15"/>
      <c r="B200" s="114"/>
      <c r="C200" s="23"/>
      <c r="D200" s="23"/>
      <c r="E200" s="38"/>
      <c r="F200" s="107">
        <v>102.97</v>
      </c>
      <c r="G200" s="25"/>
      <c r="H200" s="153" t="str">
        <f t="shared" si="21"/>
        <v>compilare colonna succes.</v>
      </c>
      <c r="I200" s="160"/>
      <c r="J200" s="21" t="str">
        <f t="shared" si="23"/>
        <v>-</v>
      </c>
      <c r="K200" s="106"/>
      <c r="L200" s="101" t="str">
        <f t="shared" si="27"/>
        <v>-</v>
      </c>
      <c r="M200" s="102" t="str">
        <f t="shared" si="22"/>
        <v>-</v>
      </c>
      <c r="N200" s="115"/>
      <c r="O200" s="40"/>
      <c r="P200" s="17"/>
      <c r="R200" s="15"/>
    </row>
    <row r="201" spans="1:18" s="16" customFormat="1" ht="24.95" customHeight="1" thickBot="1">
      <c r="A201" s="15"/>
      <c r="B201" s="116"/>
      <c r="C201" s="117"/>
      <c r="D201" s="117"/>
      <c r="E201" s="118"/>
      <c r="F201" s="140">
        <v>64.239999999999995</v>
      </c>
      <c r="G201" s="81"/>
      <c r="H201" s="151" t="str">
        <f t="shared" si="21"/>
        <v>compilare colonna succes.</v>
      </c>
      <c r="I201" s="159"/>
      <c r="J201" s="130" t="str">
        <f t="shared" si="23"/>
        <v>-</v>
      </c>
      <c r="K201" s="141"/>
      <c r="L201" s="142" t="str">
        <f t="shared" si="27"/>
        <v>-</v>
      </c>
      <c r="M201" s="143" t="str">
        <f t="shared" si="22"/>
        <v>-</v>
      </c>
      <c r="N201" s="121"/>
      <c r="O201" s="40"/>
      <c r="P201" s="17"/>
      <c r="R201" s="15"/>
    </row>
    <row r="202" spans="1:18" s="12" customFormat="1">
      <c r="A202" s="11"/>
      <c r="F202" s="41" t="s">
        <v>31</v>
      </c>
      <c r="G202" s="22">
        <f>SUM(G22:G201)</f>
        <v>14345</v>
      </c>
      <c r="P202" s="17"/>
      <c r="R202" s="11"/>
    </row>
    <row r="203" spans="1:18">
      <c r="P203" s="17"/>
    </row>
  </sheetData>
  <sheetProtection password="E218" sheet="1" objects="1" scenarios="1" selectLockedCells="1"/>
  <dataConsolidate/>
  <mergeCells count="19">
    <mergeCell ref="E11:O11"/>
    <mergeCell ref="K19:K21"/>
    <mergeCell ref="H19:H21"/>
    <mergeCell ref="B13:O13"/>
    <mergeCell ref="B7:Q7"/>
    <mergeCell ref="Q42:Q61"/>
    <mergeCell ref="G19:G21"/>
    <mergeCell ref="E19:E21"/>
    <mergeCell ref="D19:D21"/>
    <mergeCell ref="B19:B21"/>
    <mergeCell ref="J19:J21"/>
    <mergeCell ref="N19:N21"/>
    <mergeCell ref="F19:F21"/>
    <mergeCell ref="M19:M21"/>
    <mergeCell ref="Q25:Q26"/>
    <mergeCell ref="O19:O21"/>
    <mergeCell ref="Q19:Q24"/>
    <mergeCell ref="L19:L21"/>
    <mergeCell ref="I19:I21"/>
  </mergeCells>
  <conditionalFormatting sqref="Q25:Q26">
    <cfRule type="expression" dxfId="0" priority="1">
      <formula>$Q$25="compilare tabella"</formula>
    </cfRule>
  </conditionalFormatting>
  <dataValidations count="1">
    <dataValidation type="decimal" allowBlank="1" showInputMessage="1" showErrorMessage="1" sqref="I22:I201">
      <formula1>0.01</formula1>
      <formula2>280</formula2>
    </dataValidation>
  </dataValidations>
  <printOptions horizontalCentered="1"/>
  <pageMargins left="0.19685039370078741" right="0.19685039370078741" top="0.19685039370078741" bottom="0.59055118110236227" header="0.31496062992125984" footer="0.31496062992125984"/>
  <pageSetup paperSize="8" scale="104" orientation="landscape" r:id="rId1"/>
  <ignoredErrors>
    <ignoredError sqref="G42 G23 G19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ALLEGATO 3_Tabella 2</vt:lpstr>
      <vt:lpstr>'ALLEGATO 3_Tabella 2'!Area_stampa</vt:lpstr>
    </vt:vector>
  </TitlesOfParts>
  <Company>ITEA S.p.A.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Azzurra Mattiuzzi</dc:creator>
  <cp:lastModifiedBy>Azzurra Mattiuzzi</cp:lastModifiedBy>
  <cp:lastPrinted>2019-11-21T13:40:34Z</cp:lastPrinted>
  <dcterms:created xsi:type="dcterms:W3CDTF">2017-06-20T08:55:49Z</dcterms:created>
  <dcterms:modified xsi:type="dcterms:W3CDTF">2019-12-10T09:58:28Z</dcterms:modified>
</cp:coreProperties>
</file>